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P ĐBP, TX Muong Lay" sheetId="1" r:id="rId1"/>
    <sheet name="8 Huyen ly" sheetId="2" r:id="rId2"/>
    <sheet name="Sheet2" sheetId="3" r:id="rId3"/>
    <sheet name="Sheet3" sheetId="4" r:id="rId4"/>
  </sheets>
  <definedNames>
    <definedName name="_xlnm.Print_Area" localSheetId="1">'8 Huyen ly'!$A$3:$AD$92</definedName>
    <definedName name="_xlnm.Print_Area" localSheetId="0">'TP ĐBP, TX Muong Lay'!$A$1:$N$93</definedName>
    <definedName name="_xlnm.Print_Titles" localSheetId="1">'8 Huyen ly'!$6:$7</definedName>
    <definedName name="_xlnm.Print_Titles" localSheetId="0">'TP ĐBP, TX Muong Lay'!$6:$7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VOSTRO</author>
  </authors>
  <commentList>
    <comment ref="M13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M14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H20" authorId="0">
      <text>
        <r>
          <rPr>
            <b/>
            <sz val="8"/>
            <rFont val="Tahoma"/>
            <family val="2"/>
          </rPr>
          <t>Chia lại cho đúng theo cách tính TT34: 95%</t>
        </r>
      </text>
    </comment>
    <comment ref="M20" authorId="0">
      <text>
        <r>
          <rPr>
            <b/>
            <sz val="8"/>
            <rFont val="Tahoma"/>
            <family val="2"/>
          </rPr>
          <t>Chia lại cho đúng theo cách tính TT34: 54%</t>
        </r>
      </text>
    </comment>
    <comment ref="M71" authorId="1">
      <text>
        <r>
          <rPr>
            <b/>
            <sz val="9"/>
            <rFont val="Tahoma"/>
            <family val="2"/>
          </rPr>
          <t>Phải có QĐ của UBND huyện/TT vv công nhận và ban hành quy chế</t>
        </r>
      </text>
    </comment>
    <comment ref="H71" authorId="1">
      <text>
        <r>
          <rPr>
            <b/>
            <sz val="9"/>
            <rFont val="Tahoma"/>
            <family val="2"/>
          </rPr>
          <t>Phải có QĐ của UBND huyện/TT vv công nhận và ban hành quy chế tuyến phố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VOSTRO</author>
  </authors>
  <commentList>
    <comment ref="AA58" authorId="0">
      <text>
        <r>
          <rPr>
            <b/>
            <sz val="8"/>
            <rFont val="Tahoma"/>
            <family val="2"/>
          </rPr>
          <t>Xem lại số liệu 40 máy/100 dân là quá cao</t>
        </r>
      </text>
    </comment>
    <comment ref="Z11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Z13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Z14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Z16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Z15" authorId="0">
      <text>
        <r>
          <rPr>
            <b/>
            <sz val="8"/>
            <rFont val="Tahoma"/>
            <family val="2"/>
          </rPr>
          <t>Số liệu vô lý</t>
        </r>
      </text>
    </comment>
    <comment ref="Z19" authorId="0">
      <text>
        <r>
          <rPr>
            <b/>
            <sz val="8"/>
            <rFont val="Tahoma"/>
            <family val="2"/>
          </rPr>
          <t>Bằng dân số toàn đô thị?</t>
        </r>
      </text>
    </comment>
    <comment ref="Z20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Z40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Z43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Z54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Z56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Z60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Z66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Z68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Z69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Z71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Z73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Z75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Z76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Q13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Q14" authorId="0">
      <text>
        <r>
          <rPr>
            <b/>
            <sz val="8"/>
            <rFont val="Tahoma"/>
            <family val="2"/>
          </rPr>
          <t>Không có số liệu BC</t>
        </r>
      </text>
    </comment>
    <comment ref="Q16" authorId="0">
      <text>
        <r>
          <rPr>
            <b/>
            <sz val="8"/>
            <rFont val="Tahoma"/>
            <family val="2"/>
          </rPr>
          <t>Trong báo cáo của Mường Ảng ghi: 18,67%</t>
        </r>
      </text>
    </comment>
    <comment ref="K33" authorId="1">
      <text>
        <r>
          <rPr>
            <b/>
            <sz val="9"/>
            <rFont val="Tahoma"/>
            <family val="2"/>
          </rPr>
          <t>Quá cao ?!</t>
        </r>
      </text>
    </comment>
    <comment ref="K71" authorId="1">
      <text>
        <r>
          <rPr>
            <b/>
            <sz val="9"/>
            <rFont val="Tahoma"/>
            <family val="2"/>
          </rPr>
          <t>Phải có QĐ của UBND huyện/TT vv công nhận và ban hành quy chế</t>
        </r>
      </text>
    </comment>
    <comment ref="T20" authorId="1">
      <text>
        <r>
          <rPr>
            <b/>
            <sz val="9"/>
            <rFont val="Tahoma"/>
            <family val="2"/>
          </rPr>
          <t>Xem lại 3 số liệu này, 55% tức là chỉ có 0,55*3600 người nội thị. Huyện báo cáo vẫn là 3600 người nội thị ?!</t>
        </r>
      </text>
    </comment>
    <comment ref="T22" authorId="1">
      <text>
        <r>
          <rPr>
            <b/>
            <sz val="9"/>
            <rFont val="Tahoma"/>
            <family val="2"/>
          </rPr>
          <t>Xem lại: quá thưa, không hợp lý</t>
        </r>
      </text>
    </comment>
    <comment ref="T71" authorId="1">
      <text>
        <r>
          <rPr>
            <b/>
            <sz val="9"/>
            <rFont val="Tahoma"/>
            <family val="2"/>
          </rPr>
          <t>Phải có QĐ của UBND huyện/TT vv công nhận và ban hành quy chế</t>
        </r>
      </text>
    </comment>
  </commentList>
</comments>
</file>

<file path=xl/sharedStrings.xml><?xml version="1.0" encoding="utf-8"?>
<sst xmlns="http://schemas.openxmlformats.org/spreadsheetml/2006/main" count="726" uniqueCount="392">
  <si>
    <t>Stt</t>
  </si>
  <si>
    <t>Các yếu tố đánh giá</t>
  </si>
  <si>
    <t>I</t>
  </si>
  <si>
    <t>Chức năng đô thị</t>
  </si>
  <si>
    <t>Vị trí và tính chất của đô thị</t>
  </si>
  <si>
    <t>Kinh tế - Xã hội của đô thị</t>
  </si>
  <si>
    <t>II</t>
  </si>
  <si>
    <t>Quy mô dân số toàn đô thị</t>
  </si>
  <si>
    <t>Dân số toàn đô thị (x1000)</t>
  </si>
  <si>
    <t>Dân số nội thị (x1000)</t>
  </si>
  <si>
    <t>Tỷ lệ đô thị hoá (%)</t>
  </si>
  <si>
    <t>Mật độ dân số</t>
  </si>
  <si>
    <t>III</t>
  </si>
  <si>
    <t>Mật độ dân số (người/km2)</t>
  </si>
  <si>
    <t>IV</t>
  </si>
  <si>
    <t>Tỷ lệ lao động phi nông nghiệp</t>
  </si>
  <si>
    <t>Tỷ lệ lao động phi nông nghiệp (%)</t>
  </si>
  <si>
    <t>V</t>
  </si>
  <si>
    <t>Hệ thống công trình hạ tầng đô thị</t>
  </si>
  <si>
    <t>Nhà ở</t>
  </si>
  <si>
    <t>Công trình công cộng cấp đô thị</t>
  </si>
  <si>
    <t>Hệ thống giao thông</t>
  </si>
  <si>
    <t>Hệ thống cấp nước</t>
  </si>
  <si>
    <t>Hệ thống thoát nước</t>
  </si>
  <si>
    <t>Hệ thống cấp điện và chiếu sáng công cộng</t>
  </si>
  <si>
    <t>Hệ thống thông tin, bưu chính viễn thông</t>
  </si>
  <si>
    <t>Cây xanh, thu gom xử lý chất thải và nhà tang lễ</t>
  </si>
  <si>
    <t>Kiến trúc, cảnh quan đô thị</t>
  </si>
  <si>
    <t>VI</t>
  </si>
  <si>
    <t>Quy chế quản lý quy hoạch, kiến trúc đô thị</t>
  </si>
  <si>
    <t>Khu đô thị mới</t>
  </si>
  <si>
    <t>Tuyến phố văn minh đô thị</t>
  </si>
  <si>
    <t>Không gian công cộng</t>
  </si>
  <si>
    <t>Công trình kiến trúc tiêu biểu</t>
  </si>
  <si>
    <t>Cộng</t>
  </si>
  <si>
    <t>(chấm điểm theo các tiêu chí phân loại quy định tại Thông tư số 34/2009/TT-BXD ngày 30/9/2009 của Bộ Xây dựng)</t>
  </si>
  <si>
    <t>- Tổng thu ngân sách trên địa bàn (tỷ đồng/năm)</t>
  </si>
  <si>
    <t>- Cân đối thu chi ngân sách</t>
  </si>
  <si>
    <t>- Thu nhập bình quân đầu người năm so với cả nước (lần)</t>
  </si>
  <si>
    <t>- Mức tăng trưởng kinh tế trung bình 3 năm gần nhất</t>
  </si>
  <si>
    <t>- Tỷ lệ hộ nghèo (%)</t>
  </si>
  <si>
    <t>- Tỷ lệ tăng dân số hàng năm (%)</t>
  </si>
  <si>
    <t>1 (Đủ) - 1,5 (Dư)</t>
  </si>
  <si>
    <t>Chỉ tiêu đô thị loại II (điểm)</t>
  </si>
  <si>
    <t>Chỉ tiêu đô thị loại IV (điểm)</t>
  </si>
  <si>
    <t>Ghi chú:</t>
  </si>
  <si>
    <t>- Điểm tối thiểu để được xếp loại đô thị là 70/100</t>
  </si>
  <si>
    <t>Chỉ tiêu đô thị loại V (điểm)</t>
  </si>
  <si>
    <t>2.1</t>
  </si>
  <si>
    <t>2.2</t>
  </si>
  <si>
    <t>2.3</t>
  </si>
  <si>
    <t>2.4</t>
  </si>
  <si>
    <t>2.5</t>
  </si>
  <si>
    <t>2.6</t>
  </si>
  <si>
    <t>1.1</t>
  </si>
  <si>
    <t>1.2</t>
  </si>
  <si>
    <t>- Diện tích sàn nhà ở bình quân cho khu vực nội thị (m2sàn/người)</t>
  </si>
  <si>
    <t>- Tỷ lệ nhà kiên cố, khá kiên cố, bán kiên cố cho khu vực nội thị (%)</t>
  </si>
  <si>
    <t>2.7</t>
  </si>
  <si>
    <t>2.8</t>
  </si>
  <si>
    <t>- Đất xây dựng công trình công cộng cấp khu ở tính (m2/người)</t>
  </si>
  <si>
    <t>- Chỉ tiêu đất dân dụng (m2/người)</t>
  </si>
  <si>
    <t>- Đất xây dựng các công trình dịch vụ công cộng đô thị (m2/người)</t>
  </si>
  <si>
    <t xml:space="preserve">- Cơ sở y tế (TT y tế chuyên sâu; bênh viện đa khoa-chuyên khoa các cấp)
(giường/1.000 dân)
</t>
  </si>
  <si>
    <t>- Cơ sở giáo dục, đào tạo (đại học, cao đẳng, trung học, dạy nghề) (cơ sở)</t>
  </si>
  <si>
    <t>- Trung tâm văn hóa (nhà hát, rạp chiếu phim, bảo tàng, nhà văn hóa) (công trình)</t>
  </si>
  <si>
    <t>- Trung tâm TDTT (sân vận động, nhà thi đấu, câu lạc bộ) (công trình)</t>
  </si>
  <si>
    <t>- Trung tâm thương mại - dịch vụ (chợ, siêu thị, cửa hàng bách hóa) (Công trình)</t>
  </si>
  <si>
    <t>3.1</t>
  </si>
  <si>
    <t>3.2</t>
  </si>
  <si>
    <t>3.3</t>
  </si>
  <si>
    <t>3.4</t>
  </si>
  <si>
    <t>3.5</t>
  </si>
  <si>
    <t>- Đầu mối giao thông (cảng hàng không-sân bay, ga đường sắt, cảng, đường thủy, bến xe khách) (cấp)</t>
  </si>
  <si>
    <t>- Tỷ lệ đất giao thông khu vực nội thị so với đất xây dựng trong khu vực nội thị (%)</t>
  </si>
  <si>
    <t>- Mật độ đường trong khu vực nội thị (tính đến đường có chiều rộng đường đỏ ≥ 11,5m) (km/km2)</t>
  </si>
  <si>
    <t>- Tỷ lệ phục vụ vận tải hành khách công cộng (%)</t>
  </si>
  <si>
    <t>- Diện tích đất giao thông/dân số nội thị (m2/người)</t>
  </si>
  <si>
    <t>4.1</t>
  </si>
  <si>
    <t>4.2</t>
  </si>
  <si>
    <t>4.3</t>
  </si>
  <si>
    <t>- Tiêu chuẩn cấp nước sinh hoạt khu vực nội thị (lít/người/ngày đêm)</t>
  </si>
  <si>
    <t>- Tỷ lệ dân số khu vực nội thị được cấp nước sạch  (%)</t>
  </si>
  <si>
    <t>- Tỷ lệ nước thất thoát (%)</t>
  </si>
  <si>
    <t>5.1</t>
  </si>
  <si>
    <t>5.2</t>
  </si>
  <si>
    <t>5.3</t>
  </si>
  <si>
    <t>- Mật độ đường cống thoát nước chính khu vực nội thị (km/km2)</t>
  </si>
  <si>
    <t>- Tỷ lệ nước thải sinh hoạt được xử lý (%)</t>
  </si>
  <si>
    <t>- Tỷ lệ các cơ sở sản suất mới xây dựng có trạm xử lý nước thải (%)</t>
  </si>
  <si>
    <t>6.1</t>
  </si>
  <si>
    <t>6.2</t>
  </si>
  <si>
    <t>6.3</t>
  </si>
  <si>
    <t>- Chỉ tiêu cấp điện sinh hoạt khu vực nội thị (kwh/người/năm)</t>
  </si>
  <si>
    <t>- Tỷ lệ đường phố chính  khu vực nội thị được chiếu sáng (%)</t>
  </si>
  <si>
    <t>- Tỷ lệ ngõ hẻm được chiếu sáng  (%)</t>
  </si>
  <si>
    <t>- Số thuê bao điện thoại bình quân/số dân (máy/100 dân)</t>
  </si>
  <si>
    <t>7.1</t>
  </si>
  <si>
    <t>8.1</t>
  </si>
  <si>
    <t>8.2</t>
  </si>
  <si>
    <t>8.3</t>
  </si>
  <si>
    <t>8.4</t>
  </si>
  <si>
    <t>8.5</t>
  </si>
  <si>
    <t>- Đất cây xanh đô thị (m2/người)</t>
  </si>
  <si>
    <t>- Đất cây xanh công cộng khu vực nội thị (m2/người)</t>
  </si>
  <si>
    <t>- Tỷ lệ chất thải rắn khu vực nội thị được thu gom (%)</t>
  </si>
  <si>
    <t>- Tỷ lệ chất thải rắn khu vực nội thị được xử lý (chôn lấp hợp vệ sinh, tái chế, công nghệ đốt) (%)</t>
  </si>
  <si>
    <t>- Số nhà tang lễ khu vực nội thị (nhà)</t>
  </si>
  <si>
    <t>3,5 (thuộc tỉnh) - 5 (thuộc TW)</t>
  </si>
  <si>
    <t>3,5 (tổng hợp cấp huyện) - 5 (tổng hợp cấp tỉnh)</t>
  </si>
  <si>
    <t>3,5 (tổng hợp cấp tiểu vùng) - 5 (tổng hợp cấp huyện)</t>
  </si>
  <si>
    <t>- Khu đô thị mới  (khu)</t>
  </si>
  <si>
    <t>- Khu cải tạo, chỉnh trang đô thị (khu)</t>
  </si>
  <si>
    <t>- Tỷ lệ tuyến phố văn minh đô thị / tổng số đường chính khu vực nội thị (%)</t>
  </si>
  <si>
    <t xml:space="preserve">- Có công trình kiến trúc tiêu biểu, công trình văn hóa lịch sử, di sản </t>
  </si>
  <si>
    <t>- Tỷ lệ các công trình di sản, văn hóa lịch sử và kiến trúc tiêu biểu được trùng tu, tôn tạo (%)</t>
  </si>
  <si>
    <t>- Vượt quá mức tối đa ghi trong ngoặc chỉ được cho điểm ở mức tối đa. Nhỏ hơn mức tối thiểu ghi trong ngoặc tính 0 điểm.</t>
  </si>
  <si>
    <r>
      <t xml:space="preserve">TX Mường Lay
(XD đô thị loại </t>
    </r>
    <r>
      <rPr>
        <b/>
        <sz val="10"/>
        <color indexed="10"/>
        <rFont val="Times New Roman"/>
        <family val="1"/>
      </rPr>
      <t>IV</t>
    </r>
    <r>
      <rPr>
        <b/>
        <sz val="10"/>
        <rFont val="Times New Roman"/>
        <family val="1"/>
      </rPr>
      <t>)</t>
    </r>
  </si>
  <si>
    <r>
      <t>1,4 (Liên vùng) - 2 (Quốc gia</t>
    </r>
    <r>
      <rPr>
        <i/>
        <sz val="9"/>
        <rFont val="Times New Roman"/>
        <family val="1"/>
      </rPr>
      <t>)</t>
    </r>
  </si>
  <si>
    <r>
      <t>1,4 (Tiểu vùng) - 2 (Tỉnh</t>
    </r>
    <r>
      <rPr>
        <i/>
        <sz val="9"/>
        <rFont val="Times New Roman"/>
        <family val="1"/>
      </rPr>
      <t>)</t>
    </r>
  </si>
  <si>
    <r>
      <t>1,4 (Huyện) - 2 (Tiểu vùng</t>
    </r>
    <r>
      <rPr>
        <i/>
        <sz val="9"/>
        <rFont val="Times New Roman"/>
        <family val="1"/>
      </rPr>
      <t>)</t>
    </r>
  </si>
  <si>
    <r>
      <t>0,7 (≥4) - 1 (có KĐT đã XD đồng bộ</t>
    </r>
    <r>
      <rPr>
        <i/>
        <sz val="9"/>
        <rFont val="Times New Roman"/>
        <family val="1"/>
      </rPr>
      <t>)</t>
    </r>
  </si>
  <si>
    <r>
      <t>0,7 (có QH chung) - 1 (có DA</t>
    </r>
    <r>
      <rPr>
        <i/>
        <sz val="9"/>
        <rFont val="Times New Roman"/>
        <family val="1"/>
      </rPr>
      <t>)</t>
    </r>
  </si>
  <si>
    <r>
      <t>0,7 (2) - 1 (≥4</t>
    </r>
    <r>
      <rPr>
        <i/>
        <sz val="9"/>
        <rFont val="Times New Roman"/>
        <family val="1"/>
      </rPr>
      <t>)</t>
    </r>
  </si>
  <si>
    <r>
      <t>0,7 (40) - 1 (50</t>
    </r>
    <r>
      <rPr>
        <i/>
        <sz val="9"/>
        <rFont val="Times New Roman"/>
        <family val="1"/>
      </rPr>
      <t>)</t>
    </r>
  </si>
  <si>
    <r>
      <t>0,7 (30) - 1 (40</t>
    </r>
    <r>
      <rPr>
        <i/>
        <sz val="9"/>
        <rFont val="Times New Roman"/>
        <family val="1"/>
      </rPr>
      <t>)</t>
    </r>
  </si>
  <si>
    <r>
      <t>0,7 (25) - 1 (35</t>
    </r>
    <r>
      <rPr>
        <i/>
        <sz val="9"/>
        <rFont val="Times New Roman"/>
        <family val="1"/>
      </rPr>
      <t>)</t>
    </r>
  </si>
  <si>
    <t>- Được tính điểm theo phương pháp nội suy.</t>
  </si>
  <si>
    <t>10,5 - 15</t>
  </si>
  <si>
    <r>
      <t>1,4 (420) - 2 (≥</t>
    </r>
    <r>
      <rPr>
        <i/>
        <sz val="9"/>
        <rFont val="Times New Roman"/>
        <family val="1"/>
      </rPr>
      <t>600)</t>
    </r>
  </si>
  <si>
    <r>
      <t>1,4 (21) - 2 (≥</t>
    </r>
    <r>
      <rPr>
        <i/>
        <sz val="9"/>
        <rFont val="Times New Roman"/>
        <family val="1"/>
      </rPr>
      <t>30)</t>
    </r>
  </si>
  <si>
    <r>
      <t>1,4 (7) - 2 (≥</t>
    </r>
    <r>
      <rPr>
        <i/>
        <sz val="9"/>
        <rFont val="Times New Roman"/>
        <family val="1"/>
      </rPr>
      <t>10)</t>
    </r>
  </si>
  <si>
    <r>
      <t>1 (15) - 1,5 (≤10</t>
    </r>
    <r>
      <rPr>
        <i/>
        <sz val="9"/>
        <rFont val="Times New Roman"/>
        <family val="1"/>
      </rPr>
      <t>)</t>
    </r>
  </si>
  <si>
    <r>
      <t>1 (20) - 1,5 (≤15</t>
    </r>
    <r>
      <rPr>
        <i/>
        <sz val="9"/>
        <rFont val="Times New Roman"/>
        <family val="1"/>
      </rPr>
      <t>)</t>
    </r>
  </si>
  <si>
    <r>
      <t>1 (25) - 1,5 (≤17</t>
    </r>
    <r>
      <rPr>
        <i/>
        <sz val="9"/>
        <rFont val="Times New Roman"/>
        <family val="1"/>
      </rPr>
      <t>)</t>
    </r>
  </si>
  <si>
    <r>
      <t>0,7 (1,5) - 1 (≥1,8</t>
    </r>
    <r>
      <rPr>
        <i/>
        <sz val="9"/>
        <rFont val="Times New Roman"/>
        <family val="1"/>
      </rPr>
      <t>)</t>
    </r>
  </si>
  <si>
    <r>
      <t>0,7 (1,3) - 1 (≥1,4</t>
    </r>
    <r>
      <rPr>
        <i/>
        <sz val="9"/>
        <rFont val="Times New Roman"/>
        <family val="1"/>
      </rPr>
      <t>)</t>
    </r>
  </si>
  <si>
    <r>
      <t>0,7 (1,2) - 1 (≥1,3</t>
    </r>
    <r>
      <rPr>
        <i/>
        <sz val="9"/>
        <rFont val="Times New Roman"/>
        <family val="1"/>
      </rPr>
      <t>)</t>
    </r>
  </si>
  <si>
    <r>
      <t>1,4 (300) - 2 (800</t>
    </r>
    <r>
      <rPr>
        <sz val="9"/>
        <rFont val="Times New Roman"/>
        <family val="1"/>
      </rPr>
      <t>)</t>
    </r>
  </si>
  <si>
    <r>
      <t>1,4 (50) - 2 (150</t>
    </r>
    <r>
      <rPr>
        <sz val="9"/>
        <rFont val="Times New Roman"/>
        <family val="1"/>
      </rPr>
      <t>)</t>
    </r>
  </si>
  <si>
    <r>
      <t>1,4 (4) - 2 (50</t>
    </r>
    <r>
      <rPr>
        <sz val="9"/>
        <rFont val="Times New Roman"/>
        <family val="1"/>
      </rPr>
      <t>)</t>
    </r>
  </si>
  <si>
    <r>
      <t>2,8 (120) - 4 (320</t>
    </r>
    <r>
      <rPr>
        <sz val="9"/>
        <rFont val="Times New Roman"/>
        <family val="1"/>
      </rPr>
      <t>)</t>
    </r>
  </si>
  <si>
    <r>
      <t>2,8 (20) - 4 (60</t>
    </r>
    <r>
      <rPr>
        <sz val="9"/>
        <rFont val="Times New Roman"/>
        <family val="1"/>
      </rPr>
      <t>)</t>
    </r>
  </si>
  <si>
    <r>
      <t>2,8 (1,6) - 4 (20</t>
    </r>
    <r>
      <rPr>
        <sz val="9"/>
        <rFont val="Times New Roman"/>
        <family val="1"/>
      </rPr>
      <t>)</t>
    </r>
  </si>
  <si>
    <r>
      <t>2,8 (40) - 4 (70</t>
    </r>
    <r>
      <rPr>
        <sz val="9"/>
        <rFont val="Times New Roman"/>
        <family val="1"/>
      </rPr>
      <t>)</t>
    </r>
  </si>
  <si>
    <r>
      <t>3,5 (80) - 5 (≥85</t>
    </r>
    <r>
      <rPr>
        <sz val="9"/>
        <rFont val="Times New Roman"/>
        <family val="1"/>
      </rPr>
      <t>)</t>
    </r>
  </si>
  <si>
    <r>
      <t>3,5 (70) - 5 (≥75</t>
    </r>
    <r>
      <rPr>
        <sz val="9"/>
        <rFont val="Times New Roman"/>
        <family val="1"/>
      </rPr>
      <t>)</t>
    </r>
  </si>
  <si>
    <r>
      <t>3,5 (65) - 5 (≥70</t>
    </r>
    <r>
      <rPr>
        <sz val="9"/>
        <rFont val="Times New Roman"/>
        <family val="1"/>
      </rPr>
      <t>)</t>
    </r>
  </si>
  <si>
    <r>
      <t>3,5 (12) - 5 (≥15</t>
    </r>
    <r>
      <rPr>
        <i/>
        <sz val="9"/>
        <rFont val="Times New Roman"/>
        <family val="1"/>
      </rPr>
      <t>)</t>
    </r>
  </si>
  <si>
    <r>
      <t>3,5 (65) - 5 (≥75</t>
    </r>
    <r>
      <rPr>
        <i/>
        <sz val="9"/>
        <rFont val="Times New Roman"/>
        <family val="1"/>
      </rPr>
      <t>)</t>
    </r>
  </si>
  <si>
    <r>
      <t>3,5 (55) - 5 (≥65</t>
    </r>
    <r>
      <rPr>
        <i/>
        <sz val="9"/>
        <rFont val="Times New Roman"/>
        <family val="1"/>
      </rPr>
      <t>)</t>
    </r>
  </si>
  <si>
    <r>
      <t>3,5 (50) - 5 (≥60</t>
    </r>
    <r>
      <rPr>
        <i/>
        <sz val="9"/>
        <rFont val="Times New Roman"/>
        <family val="1"/>
      </rPr>
      <t>)</t>
    </r>
  </si>
  <si>
    <r>
      <t>1 (1,5) - 1,5 (≥2</t>
    </r>
    <r>
      <rPr>
        <i/>
        <sz val="9"/>
        <rFont val="Times New Roman"/>
        <family val="1"/>
      </rPr>
      <t>)</t>
    </r>
  </si>
  <si>
    <r>
      <t>1 (1) - 1,5 (≥1,5</t>
    </r>
    <r>
      <rPr>
        <i/>
        <sz val="9"/>
        <rFont val="Times New Roman"/>
        <family val="1"/>
      </rPr>
      <t>)</t>
    </r>
  </si>
  <si>
    <r>
      <t>1 (54) - 1,5 (≥61</t>
    </r>
    <r>
      <rPr>
        <i/>
        <sz val="9"/>
        <rFont val="Times New Roman"/>
        <family val="1"/>
      </rPr>
      <t>)</t>
    </r>
  </si>
  <si>
    <r>
      <t>1 (61) - 1,5 (≥78</t>
    </r>
    <r>
      <rPr>
        <i/>
        <sz val="9"/>
        <rFont val="Times New Roman"/>
        <family val="1"/>
      </rPr>
      <t>)</t>
    </r>
  </si>
  <si>
    <r>
      <t>1 (4) - 1,5 (≥5</t>
    </r>
    <r>
      <rPr>
        <i/>
        <sz val="9"/>
        <rFont val="Times New Roman"/>
        <family val="1"/>
      </rPr>
      <t>)</t>
    </r>
  </si>
  <si>
    <r>
      <t>1 (3) - 1,5 (≥4</t>
    </r>
    <r>
      <rPr>
        <i/>
        <sz val="9"/>
        <rFont val="Times New Roman"/>
        <family val="1"/>
      </rPr>
      <t>)</t>
    </r>
  </si>
  <si>
    <r>
      <t>1 (3) - 1,5 (≥3,5</t>
    </r>
    <r>
      <rPr>
        <i/>
        <sz val="9"/>
        <rFont val="Times New Roman"/>
        <family val="1"/>
      </rPr>
      <t>)</t>
    </r>
  </si>
  <si>
    <r>
      <t>0,7 (10) - 1 (≥20</t>
    </r>
    <r>
      <rPr>
        <i/>
        <sz val="9"/>
        <rFont val="Times New Roman"/>
        <family val="1"/>
      </rPr>
      <t>)</t>
    </r>
  </si>
  <si>
    <r>
      <t>0,7 (có DA) - 1 (≥1</t>
    </r>
    <r>
      <rPr>
        <i/>
        <sz val="9"/>
        <rFont val="Times New Roman"/>
        <family val="1"/>
      </rPr>
      <t>)</t>
    </r>
  </si>
  <si>
    <r>
      <t>0,7 (6) - 1 (≥10</t>
    </r>
    <r>
      <rPr>
        <i/>
        <sz val="9"/>
        <rFont val="Times New Roman"/>
        <family val="1"/>
      </rPr>
      <t>)</t>
    </r>
  </si>
  <si>
    <r>
      <t>0,7 (1) - 1 (≥2</t>
    </r>
    <r>
      <rPr>
        <i/>
        <sz val="9"/>
        <rFont val="Times New Roman"/>
        <family val="1"/>
      </rPr>
      <t>)</t>
    </r>
  </si>
  <si>
    <r>
      <t>0,7 (5) - 1 (≥7</t>
    </r>
    <r>
      <rPr>
        <i/>
        <sz val="9"/>
        <rFont val="Times New Roman"/>
        <family val="1"/>
      </rPr>
      <t>)</t>
    </r>
  </si>
  <si>
    <r>
      <t>0,7 (2) - 1 (≥3</t>
    </r>
    <r>
      <rPr>
        <i/>
        <sz val="9"/>
        <rFont val="Times New Roman"/>
        <family val="1"/>
      </rPr>
      <t>)</t>
    </r>
  </si>
  <si>
    <r>
      <t>0,7 (7) - 1 (≥10</t>
    </r>
    <r>
      <rPr>
        <i/>
        <sz val="9"/>
        <rFont val="Times New Roman"/>
        <family val="1"/>
      </rPr>
      <t>)</t>
    </r>
  </si>
  <si>
    <r>
      <t>1,4 (15) - 2 (≥22</t>
    </r>
    <r>
      <rPr>
        <i/>
        <sz val="9"/>
        <rFont val="Times New Roman"/>
        <family val="1"/>
      </rPr>
      <t>)</t>
    </r>
  </si>
  <si>
    <r>
      <t>1,4 (12) - 2 (≥17</t>
    </r>
    <r>
      <rPr>
        <i/>
        <sz val="9"/>
        <rFont val="Times New Roman"/>
        <family val="1"/>
      </rPr>
      <t>)</t>
    </r>
  </si>
  <si>
    <r>
      <t>1,4 (11) - 2 (≥16</t>
    </r>
    <r>
      <rPr>
        <i/>
        <sz val="9"/>
        <rFont val="Times New Roman"/>
        <family val="1"/>
      </rPr>
      <t>)</t>
    </r>
  </si>
  <si>
    <r>
      <t>1,4 (7) - 2 (≥10</t>
    </r>
    <r>
      <rPr>
        <i/>
        <sz val="9"/>
        <rFont val="Times New Roman"/>
        <family val="1"/>
      </rPr>
      <t>)</t>
    </r>
  </si>
  <si>
    <r>
      <t>1,4 (6) - 2 (≥8</t>
    </r>
    <r>
      <rPr>
        <i/>
        <sz val="9"/>
        <rFont val="Times New Roman"/>
        <family val="1"/>
      </rPr>
      <t>)</t>
    </r>
  </si>
  <si>
    <r>
      <t>1,4 (6) - 2 (8</t>
    </r>
    <r>
      <rPr>
        <i/>
        <sz val="9"/>
        <rFont val="Times New Roman"/>
        <family val="1"/>
      </rPr>
      <t>)</t>
    </r>
  </si>
  <si>
    <r>
      <t>1,4 (10) - 2 (≥15</t>
    </r>
    <r>
      <rPr>
        <i/>
        <sz val="9"/>
        <rFont val="Times New Roman"/>
        <family val="1"/>
      </rPr>
      <t>)</t>
    </r>
  </si>
  <si>
    <r>
      <t>1,4 (3) - 2 (≥5</t>
    </r>
    <r>
      <rPr>
        <i/>
        <sz val="9"/>
        <rFont val="Times New Roman"/>
        <family val="1"/>
      </rPr>
      <t>)</t>
    </r>
  </si>
  <si>
    <r>
      <t>1,4 (1) - 2 (≥2</t>
    </r>
    <r>
      <rPr>
        <i/>
        <sz val="9"/>
        <rFont val="Times New Roman"/>
        <family val="1"/>
      </rPr>
      <t>)</t>
    </r>
  </si>
  <si>
    <r>
      <t>1,4 (11) - 2 (≥13</t>
    </r>
    <r>
      <rPr>
        <i/>
        <sz val="9"/>
        <rFont val="Times New Roman"/>
        <family val="1"/>
      </rPr>
      <t>)</t>
    </r>
  </si>
  <si>
    <r>
      <t>1,4 (7) - 2 (≥9</t>
    </r>
    <r>
      <rPr>
        <i/>
        <sz val="9"/>
        <rFont val="Times New Roman"/>
        <family val="1"/>
      </rPr>
      <t>)</t>
    </r>
  </si>
  <si>
    <r>
      <t>1,4 (5) - 2 (≥7</t>
    </r>
    <r>
      <rPr>
        <i/>
        <sz val="9"/>
        <rFont val="Times New Roman"/>
        <family val="1"/>
      </rPr>
      <t>)</t>
    </r>
  </si>
  <si>
    <r>
      <t>1,4 (110) - 2 (≥120</t>
    </r>
    <r>
      <rPr>
        <i/>
        <sz val="9"/>
        <rFont val="Times New Roman"/>
        <family val="1"/>
      </rPr>
      <t>)</t>
    </r>
  </si>
  <si>
    <r>
      <t>1,4 (90) - 2 (≥100</t>
    </r>
    <r>
      <rPr>
        <i/>
        <sz val="9"/>
        <rFont val="Times New Roman"/>
        <family val="1"/>
      </rPr>
      <t>)</t>
    </r>
  </si>
  <si>
    <r>
      <t>1,4 (80) - 2 (≥90</t>
    </r>
    <r>
      <rPr>
        <i/>
        <sz val="9"/>
        <rFont val="Times New Roman"/>
        <family val="1"/>
      </rPr>
      <t>)</t>
    </r>
  </si>
  <si>
    <r>
      <t>1 (75) - 1,5 (≥80</t>
    </r>
    <r>
      <rPr>
        <i/>
        <sz val="9"/>
        <rFont val="Times New Roman"/>
        <family val="1"/>
      </rPr>
      <t>)</t>
    </r>
  </si>
  <si>
    <r>
      <t>1 (55) - 1,5 (≥65</t>
    </r>
    <r>
      <rPr>
        <i/>
        <sz val="9"/>
        <rFont val="Times New Roman"/>
        <family val="1"/>
      </rPr>
      <t>)</t>
    </r>
  </si>
  <si>
    <r>
      <t>1 (50) - 1,5 (≥55</t>
    </r>
    <r>
      <rPr>
        <i/>
        <sz val="9"/>
        <rFont val="Times New Roman"/>
        <family val="1"/>
      </rPr>
      <t>)</t>
    </r>
  </si>
  <si>
    <r>
      <t>1 (30) - 1,5 (≤25</t>
    </r>
    <r>
      <rPr>
        <i/>
        <sz val="9"/>
        <rFont val="Times New Roman"/>
        <family val="1"/>
      </rPr>
      <t>)</t>
    </r>
  </si>
  <si>
    <r>
      <t>1 (25) - 1,5 (≤20</t>
    </r>
    <r>
      <rPr>
        <i/>
        <sz val="9"/>
        <rFont val="Times New Roman"/>
        <family val="1"/>
      </rPr>
      <t>)</t>
    </r>
  </si>
  <si>
    <r>
      <t>1,4 (4) - 2 (≥4,5</t>
    </r>
    <r>
      <rPr>
        <i/>
        <sz val="9"/>
        <rFont val="Times New Roman"/>
        <family val="1"/>
      </rPr>
      <t>)</t>
    </r>
  </si>
  <si>
    <r>
      <t>1,4 (3) - 2 (≥3,5</t>
    </r>
    <r>
      <rPr>
        <i/>
        <sz val="9"/>
        <rFont val="Times New Roman"/>
        <family val="1"/>
      </rPr>
      <t>)</t>
    </r>
  </si>
  <si>
    <r>
      <t>1,4 (2,5) - 2 (≥3</t>
    </r>
    <r>
      <rPr>
        <i/>
        <sz val="9"/>
        <rFont val="Times New Roman"/>
        <family val="1"/>
      </rPr>
      <t>)</t>
    </r>
  </si>
  <si>
    <r>
      <t>1,4 (50) - 2 (≥60</t>
    </r>
    <r>
      <rPr>
        <i/>
        <sz val="9"/>
        <rFont val="Times New Roman"/>
        <family val="1"/>
      </rPr>
      <t>)</t>
    </r>
  </si>
  <si>
    <r>
      <t>1,4 (20) - 2 (≥35</t>
    </r>
    <r>
      <rPr>
        <i/>
        <sz val="9"/>
        <rFont val="Times New Roman"/>
        <family val="1"/>
      </rPr>
      <t>)</t>
    </r>
  </si>
  <si>
    <r>
      <t>1,4 (10) - 2 (≥20</t>
    </r>
    <r>
      <rPr>
        <i/>
        <sz val="9"/>
        <rFont val="Times New Roman"/>
        <family val="1"/>
      </rPr>
      <t>)</t>
    </r>
  </si>
  <si>
    <r>
      <t>1,4 (80) - 2 (100</t>
    </r>
    <r>
      <rPr>
        <i/>
        <sz val="9"/>
        <rFont val="Times New Roman"/>
        <family val="1"/>
      </rPr>
      <t>)</t>
    </r>
  </si>
  <si>
    <r>
      <t>1,4 (60) - 2 (80</t>
    </r>
    <r>
      <rPr>
        <i/>
        <sz val="9"/>
        <rFont val="Times New Roman"/>
        <family val="1"/>
      </rPr>
      <t>)</t>
    </r>
  </si>
  <si>
    <r>
      <t>1,4 (40) - 2 (60</t>
    </r>
    <r>
      <rPr>
        <i/>
        <sz val="9"/>
        <rFont val="Times New Roman"/>
        <family val="1"/>
      </rPr>
      <t>)</t>
    </r>
  </si>
  <si>
    <r>
      <t>1,4 (700) - 2 (≥850</t>
    </r>
    <r>
      <rPr>
        <i/>
        <sz val="9"/>
        <rFont val="Times New Roman"/>
        <family val="1"/>
      </rPr>
      <t>)</t>
    </r>
  </si>
  <si>
    <r>
      <t>1,4 (350) - 2 (≥500</t>
    </r>
    <r>
      <rPr>
        <i/>
        <sz val="9"/>
        <rFont val="Times New Roman"/>
        <family val="1"/>
      </rPr>
      <t>)</t>
    </r>
  </si>
  <si>
    <r>
      <t>1,4 (250) - 2 (≥350</t>
    </r>
    <r>
      <rPr>
        <i/>
        <sz val="9"/>
        <rFont val="Times New Roman"/>
        <family val="1"/>
      </rPr>
      <t>)</t>
    </r>
  </si>
  <si>
    <r>
      <t>0,7 (95) - 1 (100</t>
    </r>
    <r>
      <rPr>
        <i/>
        <sz val="9"/>
        <rFont val="Times New Roman"/>
        <family val="1"/>
      </rPr>
      <t>)</t>
    </r>
  </si>
  <si>
    <r>
      <t>0,7 (90) - 1 (95</t>
    </r>
    <r>
      <rPr>
        <i/>
        <sz val="9"/>
        <rFont val="Times New Roman"/>
        <family val="1"/>
      </rPr>
      <t>)</t>
    </r>
  </si>
  <si>
    <r>
      <t>0,7 (80) - 1 (90</t>
    </r>
    <r>
      <rPr>
        <i/>
        <sz val="9"/>
        <rFont val="Times New Roman"/>
        <family val="1"/>
      </rPr>
      <t>)</t>
    </r>
  </si>
  <si>
    <r>
      <t>0,7 (55) - 1 (80</t>
    </r>
    <r>
      <rPr>
        <i/>
        <sz val="9"/>
        <rFont val="Times New Roman"/>
        <family val="1"/>
      </rPr>
      <t>)</t>
    </r>
  </si>
  <si>
    <r>
      <t>0,7 (50) - 1 (70</t>
    </r>
    <r>
      <rPr>
        <i/>
        <sz val="9"/>
        <rFont val="Times New Roman"/>
        <family val="1"/>
      </rPr>
      <t>)</t>
    </r>
  </si>
  <si>
    <r>
      <t>1,4 (20) - 2 (30</t>
    </r>
    <r>
      <rPr>
        <i/>
        <sz val="9"/>
        <rFont val="Times New Roman"/>
        <family val="1"/>
      </rPr>
      <t>)</t>
    </r>
  </si>
  <si>
    <r>
      <t>1,4 (8) - 2 (14</t>
    </r>
    <r>
      <rPr>
        <i/>
        <sz val="9"/>
        <rFont val="Times New Roman"/>
        <family val="1"/>
      </rPr>
      <t>)</t>
    </r>
  </si>
  <si>
    <r>
      <t>1,4 (5) - 2 (8</t>
    </r>
    <r>
      <rPr>
        <i/>
        <sz val="9"/>
        <rFont val="Times New Roman"/>
        <family val="1"/>
      </rPr>
      <t>)</t>
    </r>
  </si>
  <si>
    <r>
      <t>1,4 (5) - 2 (≥6</t>
    </r>
    <r>
      <rPr>
        <i/>
        <sz val="9"/>
        <rFont val="Times New Roman"/>
        <family val="1"/>
      </rPr>
      <t>)</t>
    </r>
  </si>
  <si>
    <r>
      <t>1,4 (4) - 2 (≥5</t>
    </r>
    <r>
      <rPr>
        <i/>
        <sz val="9"/>
        <rFont val="Times New Roman"/>
        <family val="1"/>
      </rPr>
      <t>)</t>
    </r>
  </si>
  <si>
    <r>
      <t>1,4 (3) - 2 (≥4</t>
    </r>
    <r>
      <rPr>
        <i/>
        <sz val="9"/>
        <rFont val="Times New Roman"/>
        <family val="1"/>
      </rPr>
      <t>)</t>
    </r>
  </si>
  <si>
    <r>
      <t>1,4 (70) - 2 (≥80</t>
    </r>
    <r>
      <rPr>
        <i/>
        <sz val="9"/>
        <rFont val="Times New Roman"/>
        <family val="1"/>
      </rPr>
      <t>)</t>
    </r>
  </si>
  <si>
    <r>
      <t>1,4 (60) - 2 (≥70</t>
    </r>
    <r>
      <rPr>
        <i/>
        <sz val="9"/>
        <rFont val="Times New Roman"/>
        <family val="1"/>
      </rPr>
      <t>)</t>
    </r>
  </si>
  <si>
    <r>
      <t>1,4 (65) - 2 (≥70</t>
    </r>
    <r>
      <rPr>
        <i/>
        <sz val="9"/>
        <rFont val="Times New Roman"/>
        <family val="1"/>
      </rPr>
      <t>)</t>
    </r>
  </si>
  <si>
    <r>
      <t>1,4 (60) - 2 (≥65</t>
    </r>
    <r>
      <rPr>
        <i/>
        <sz val="9"/>
        <rFont val="Times New Roman"/>
        <family val="1"/>
      </rPr>
      <t>)</t>
    </r>
  </si>
  <si>
    <r>
      <t>0,7 (3) - 1 (≥4</t>
    </r>
    <r>
      <rPr>
        <i/>
        <sz val="9"/>
        <rFont val="Times New Roman"/>
        <family val="1"/>
      </rPr>
      <t>)</t>
    </r>
  </si>
  <si>
    <r>
      <t>1,4 (có QC, chưa t/h tốt) - 2 (có QC, t/h tốt</t>
    </r>
    <r>
      <rPr>
        <sz val="9"/>
        <rFont val="Times New Roman"/>
        <family val="1"/>
      </rPr>
      <t>)</t>
    </r>
  </si>
  <si>
    <r>
      <t>1,4 (20) - 2 (≥40</t>
    </r>
    <r>
      <rPr>
        <i/>
        <sz val="9"/>
        <rFont val="Times New Roman"/>
        <family val="1"/>
      </rPr>
      <t>)</t>
    </r>
  </si>
  <si>
    <r>
      <t>1,4 (5) - 2 (≥10</t>
    </r>
    <r>
      <rPr>
        <i/>
        <sz val="9"/>
        <rFont val="Times New Roman"/>
        <family val="1"/>
      </rPr>
      <t>)</t>
    </r>
  </si>
  <si>
    <r>
      <t>1,4 (4) - 2 (≥6</t>
    </r>
    <r>
      <rPr>
        <i/>
        <sz val="9"/>
        <rFont val="Times New Roman"/>
        <family val="1"/>
      </rPr>
      <t>)</t>
    </r>
  </si>
  <si>
    <r>
      <t>1,4 (2) - 2 (≥4</t>
    </r>
    <r>
      <rPr>
        <i/>
        <sz val="9"/>
        <rFont val="Times New Roman"/>
        <family val="1"/>
      </rPr>
      <t>)</t>
    </r>
  </si>
  <si>
    <t>7 - 10</t>
  </si>
  <si>
    <t>Cận dưới</t>
  </si>
  <si>
    <t>Cận trên</t>
  </si>
  <si>
    <t>3,5 - 5</t>
  </si>
  <si>
    <t>38,5 - 55</t>
  </si>
  <si>
    <t>4,2 - 6</t>
  </si>
  <si>
    <t>2,8 - 4</t>
  </si>
  <si>
    <t>1,4 - 2</t>
  </si>
  <si>
    <t>5,6 - 8</t>
  </si>
  <si>
    <t>70 - 100</t>
  </si>
  <si>
    <r>
      <t xml:space="preserve">Huyện lỵ Tuần Giáo (XD đô thị loại </t>
    </r>
    <r>
      <rPr>
        <b/>
        <sz val="10"/>
        <color indexed="10"/>
        <rFont val="Times New Roman"/>
        <family val="1"/>
      </rPr>
      <t>V</t>
    </r>
    <r>
      <rPr>
        <b/>
        <sz val="10"/>
        <rFont val="Times New Roman"/>
        <family val="1"/>
      </rPr>
      <t>)</t>
    </r>
  </si>
  <si>
    <r>
      <t>1,4 (1,4) - 2 (≥ 2</t>
    </r>
    <r>
      <rPr>
        <i/>
        <sz val="9"/>
        <rFont val="Times New Roman"/>
        <family val="1"/>
      </rPr>
      <t>)</t>
    </r>
  </si>
  <si>
    <r>
      <t>1,4 (0,5) - 2 (≥0,7</t>
    </r>
    <r>
      <rPr>
        <i/>
        <sz val="9"/>
        <rFont val="Times New Roman"/>
        <family val="1"/>
      </rPr>
      <t>)</t>
    </r>
  </si>
  <si>
    <r>
      <t>1,4 (0,35) - 2 (≥0,5</t>
    </r>
    <r>
      <rPr>
        <i/>
        <sz val="9"/>
        <rFont val="Times New Roman"/>
        <family val="1"/>
      </rPr>
      <t>)</t>
    </r>
  </si>
  <si>
    <r>
      <t>1,4 (6) - 2 (≥7</t>
    </r>
    <r>
      <rPr>
        <i/>
        <sz val="9"/>
        <rFont val="Times New Roman"/>
        <family val="1"/>
      </rPr>
      <t>)</t>
    </r>
  </si>
  <si>
    <r>
      <t>1,4 (5) - 2 (≥5,5</t>
    </r>
    <r>
      <rPr>
        <i/>
        <sz val="9"/>
        <rFont val="Times New Roman"/>
        <family val="1"/>
      </rPr>
      <t>)</t>
    </r>
  </si>
  <si>
    <r>
      <t>1,4 (4,5) - 2 (≥5</t>
    </r>
    <r>
      <rPr>
        <i/>
        <sz val="9"/>
        <rFont val="Times New Roman"/>
        <family val="1"/>
      </rPr>
      <t>)</t>
    </r>
  </si>
  <si>
    <t>Ghi chú: nếu mật độ dân số &gt; 20.000 người/km2 thì chỉ đạt 2,5 điểm</t>
  </si>
  <si>
    <r>
      <t>0,7 (được công nhận tại địa phương) - 1 (được công nhận đạt cấp QG/QT</t>
    </r>
    <r>
      <rPr>
        <i/>
        <sz val="9"/>
        <rFont val="Times New Roman"/>
        <family val="1"/>
      </rPr>
      <t>)</t>
    </r>
  </si>
  <si>
    <r>
      <t xml:space="preserve">Huyện lỵ Nậm Pồ (XD đô thị loại </t>
    </r>
    <r>
      <rPr>
        <b/>
        <sz val="10"/>
        <color indexed="10"/>
        <rFont val="Times New Roman"/>
        <family val="1"/>
      </rPr>
      <t>V</t>
    </r>
    <r>
      <rPr>
        <b/>
        <sz val="10"/>
        <rFont val="Times New Roman"/>
        <family val="1"/>
      </rPr>
      <t>)</t>
    </r>
  </si>
  <si>
    <t>QĐ 58</t>
  </si>
  <si>
    <t>Đô thị trực thuộc tỉnh</t>
  </si>
  <si>
    <t>Thiếu</t>
  </si>
  <si>
    <t>Liên vùng</t>
  </si>
  <si>
    <t>Đủ</t>
  </si>
  <si>
    <t>Có dự án</t>
  </si>
  <si>
    <t>Có quy chế chung</t>
  </si>
  <si>
    <t>Có QH chung đô thị được duyệt</t>
  </si>
  <si>
    <r>
      <t>1,4 (294) - 2 (≥</t>
    </r>
    <r>
      <rPr>
        <i/>
        <sz val="9"/>
        <rFont val="Times New Roman"/>
        <family val="1"/>
      </rPr>
      <t>420)</t>
    </r>
  </si>
  <si>
    <r>
      <t>1,4 (0,98) - 2 (≥ 1,4</t>
    </r>
    <r>
      <rPr>
        <i/>
        <sz val="9"/>
        <rFont val="Times New Roman"/>
        <family val="1"/>
      </rPr>
      <t>)</t>
    </r>
  </si>
  <si>
    <r>
      <t>1 (21,42) - 1,5 (≤14,28</t>
    </r>
    <r>
      <rPr>
        <i/>
        <sz val="9"/>
        <rFont val="Times New Roman"/>
        <family val="1"/>
      </rPr>
      <t>)</t>
    </r>
  </si>
  <si>
    <r>
      <t>0,7 (1,05) - 1 (≥1,26</t>
    </r>
    <r>
      <rPr>
        <i/>
        <sz val="9"/>
        <rFont val="Times New Roman"/>
        <family val="1"/>
      </rPr>
      <t>)</t>
    </r>
  </si>
  <si>
    <r>
      <t>1,4 (150) - 2 (400</t>
    </r>
    <r>
      <rPr>
        <sz val="9"/>
        <rFont val="Times New Roman"/>
        <family val="1"/>
      </rPr>
      <t>)</t>
    </r>
  </si>
  <si>
    <r>
      <t>2,8 (60) - 4 (160</t>
    </r>
    <r>
      <rPr>
        <sz val="9"/>
        <rFont val="Times New Roman"/>
        <family val="1"/>
      </rPr>
      <t>)</t>
    </r>
  </si>
  <si>
    <r>
      <t>3,5 (4.000) - 5 (5.000</t>
    </r>
    <r>
      <rPr>
        <sz val="9"/>
        <rFont val="Times New Roman"/>
        <family val="1"/>
      </rPr>
      <t>)</t>
    </r>
  </si>
  <si>
    <r>
      <t>3,5 (8.000) - 5 (10.000</t>
    </r>
    <r>
      <rPr>
        <sz val="9"/>
        <rFont val="Times New Roman"/>
        <family val="1"/>
      </rPr>
      <t>)</t>
    </r>
  </si>
  <si>
    <r>
      <t>3,5 (56) - 5 (≥59,5</t>
    </r>
    <r>
      <rPr>
        <sz val="9"/>
        <rFont val="Times New Roman"/>
        <family val="1"/>
      </rPr>
      <t>)</t>
    </r>
  </si>
  <si>
    <r>
      <t>3,5 (8,4) - 5 (≥10,5</t>
    </r>
    <r>
      <rPr>
        <i/>
        <sz val="9"/>
        <rFont val="Times New Roman"/>
        <family val="1"/>
      </rPr>
      <t>)</t>
    </r>
  </si>
  <si>
    <r>
      <t>3,5 (45,5) - 5 (≥52,5</t>
    </r>
    <r>
      <rPr>
        <i/>
        <sz val="9"/>
        <rFont val="Times New Roman"/>
        <family val="1"/>
      </rPr>
      <t>)</t>
    </r>
  </si>
  <si>
    <r>
      <t>1 (1,05) - 1,5 (≥1,4</t>
    </r>
    <r>
      <rPr>
        <i/>
        <sz val="9"/>
        <rFont val="Times New Roman"/>
        <family val="1"/>
      </rPr>
      <t>)</t>
    </r>
  </si>
  <si>
    <r>
      <t>1 (37,8) - 1,5 (≥42,7</t>
    </r>
    <r>
      <rPr>
        <i/>
        <sz val="9"/>
        <rFont val="Times New Roman"/>
        <family val="1"/>
      </rPr>
      <t>)</t>
    </r>
  </si>
  <si>
    <r>
      <t>1 (2,8) - 1,5 (≥3,5</t>
    </r>
    <r>
      <rPr>
        <i/>
        <sz val="9"/>
        <rFont val="Times New Roman"/>
        <family val="1"/>
      </rPr>
      <t>)</t>
    </r>
  </si>
  <si>
    <r>
      <t>0,7 (7) - 1 (≥14</t>
    </r>
    <r>
      <rPr>
        <i/>
        <sz val="9"/>
        <rFont val="Times New Roman"/>
        <family val="1"/>
      </rPr>
      <t>)</t>
    </r>
  </si>
  <si>
    <r>
      <t>0,7 (4) - 1 (≥5</t>
    </r>
    <r>
      <rPr>
        <i/>
        <sz val="9"/>
        <rFont val="Times New Roman"/>
        <family val="1"/>
      </rPr>
      <t>)</t>
    </r>
  </si>
  <si>
    <r>
      <t>1,4 (10,5) - 2 (≥15,4</t>
    </r>
    <r>
      <rPr>
        <i/>
        <sz val="9"/>
        <rFont val="Times New Roman"/>
        <family val="1"/>
      </rPr>
      <t>)</t>
    </r>
  </si>
  <si>
    <r>
      <t>1,4 (4,9) - 2 (≥7</t>
    </r>
    <r>
      <rPr>
        <i/>
        <sz val="9"/>
        <rFont val="Times New Roman"/>
        <family val="1"/>
      </rPr>
      <t>)</t>
    </r>
  </si>
  <si>
    <r>
      <t>1,4 (7) - 2 (≥10,5</t>
    </r>
    <r>
      <rPr>
        <i/>
        <sz val="9"/>
        <rFont val="Times New Roman"/>
        <family val="1"/>
      </rPr>
      <t>)</t>
    </r>
  </si>
  <si>
    <r>
      <t>1,4 (7,7) - 2 (≥9,1</t>
    </r>
    <r>
      <rPr>
        <i/>
        <sz val="9"/>
        <rFont val="Times New Roman"/>
        <family val="1"/>
      </rPr>
      <t>)</t>
    </r>
  </si>
  <si>
    <r>
      <t>1,4 (77) - 2 (≥84</t>
    </r>
    <r>
      <rPr>
        <i/>
        <sz val="9"/>
        <rFont val="Times New Roman"/>
        <family val="1"/>
      </rPr>
      <t>)</t>
    </r>
  </si>
  <si>
    <r>
      <t>1 (52,5) - 1,5 (≥56</t>
    </r>
    <r>
      <rPr>
        <i/>
        <sz val="9"/>
        <rFont val="Times New Roman"/>
        <family val="1"/>
      </rPr>
      <t>)</t>
    </r>
  </si>
  <si>
    <r>
      <t>1,4 (2,8) - 2 (≥3,15</t>
    </r>
    <r>
      <rPr>
        <i/>
        <sz val="9"/>
        <rFont val="Times New Roman"/>
        <family val="1"/>
      </rPr>
      <t>)</t>
    </r>
  </si>
  <si>
    <r>
      <t>1,4 (35) - 2 (≥42</t>
    </r>
    <r>
      <rPr>
        <i/>
        <sz val="9"/>
        <rFont val="Times New Roman"/>
        <family val="1"/>
      </rPr>
      <t>)</t>
    </r>
  </si>
  <si>
    <r>
      <t>1,4 (56) - 2 (70</t>
    </r>
    <r>
      <rPr>
        <i/>
        <sz val="9"/>
        <rFont val="Times New Roman"/>
        <family val="1"/>
      </rPr>
      <t>)</t>
    </r>
  </si>
  <si>
    <r>
      <t>1,4 (490) - 2 (≥595</t>
    </r>
    <r>
      <rPr>
        <i/>
        <sz val="9"/>
        <rFont val="Times New Roman"/>
        <family val="1"/>
      </rPr>
      <t>)</t>
    </r>
  </si>
  <si>
    <r>
      <t>0,7 (66,5) - 1 (70</t>
    </r>
    <r>
      <rPr>
        <i/>
        <sz val="9"/>
        <rFont val="Times New Roman"/>
        <family val="1"/>
      </rPr>
      <t>)</t>
    </r>
  </si>
  <si>
    <r>
      <t>0,7 (38,5) - 1 (56</t>
    </r>
    <r>
      <rPr>
        <i/>
        <sz val="9"/>
        <rFont val="Times New Roman"/>
        <family val="1"/>
      </rPr>
      <t>)</t>
    </r>
  </si>
  <si>
    <r>
      <t>1,4 (14) - 2 (21</t>
    </r>
    <r>
      <rPr>
        <i/>
        <sz val="9"/>
        <rFont val="Times New Roman"/>
        <family val="1"/>
      </rPr>
      <t>)</t>
    </r>
  </si>
  <si>
    <r>
      <t>0,7 (4,9) - 1 (≥7</t>
    </r>
    <r>
      <rPr>
        <i/>
        <sz val="9"/>
        <rFont val="Times New Roman"/>
        <family val="1"/>
      </rPr>
      <t>)</t>
    </r>
  </si>
  <si>
    <r>
      <t>1,4 (3,5) - 2 (≥4,2</t>
    </r>
    <r>
      <rPr>
        <i/>
        <sz val="9"/>
        <rFont val="Times New Roman"/>
        <family val="1"/>
      </rPr>
      <t>)</t>
    </r>
  </si>
  <si>
    <r>
      <t>1,4 (56) - 2 (≥63</t>
    </r>
    <r>
      <rPr>
        <i/>
        <sz val="9"/>
        <rFont val="Times New Roman"/>
        <family val="1"/>
      </rPr>
      <t>)</t>
    </r>
  </si>
  <si>
    <r>
      <t>1,4 (49) - 2 (≥56</t>
    </r>
    <r>
      <rPr>
        <i/>
        <sz val="9"/>
        <rFont val="Times New Roman"/>
        <family val="1"/>
      </rPr>
      <t>)</t>
    </r>
  </si>
  <si>
    <r>
      <t>0,7 (≥3) - 1 (có KĐT đã XD đồng bộ</t>
    </r>
    <r>
      <rPr>
        <i/>
        <sz val="9"/>
        <rFont val="Times New Roman"/>
        <family val="1"/>
      </rPr>
      <t>)</t>
    </r>
  </si>
  <si>
    <r>
      <t>1,4 (14) - 2 (≥28</t>
    </r>
    <r>
      <rPr>
        <i/>
        <sz val="9"/>
        <rFont val="Times New Roman"/>
        <family val="1"/>
      </rPr>
      <t>)</t>
    </r>
  </si>
  <si>
    <r>
      <t>0,7 (</t>
    </r>
    <r>
      <rPr>
        <i/>
        <sz val="10"/>
        <color indexed="10"/>
        <rFont val="Times New Roman"/>
        <family val="1"/>
      </rPr>
      <t>2</t>
    </r>
    <r>
      <rPr>
        <i/>
        <sz val="10"/>
        <rFont val="Times New Roman"/>
        <family val="1"/>
      </rPr>
      <t>) - 1 (≥3</t>
    </r>
    <r>
      <rPr>
        <i/>
        <sz val="9"/>
        <rFont val="Times New Roman"/>
        <family val="1"/>
      </rPr>
      <t>)</t>
    </r>
  </si>
  <si>
    <r>
      <t>0,7 (28) - 1 (35</t>
    </r>
    <r>
      <rPr>
        <i/>
        <sz val="9"/>
        <rFont val="Times New Roman"/>
        <family val="1"/>
      </rPr>
      <t>)</t>
    </r>
  </si>
  <si>
    <r>
      <t>1,4 (4,2) - 2 (≥4,9</t>
    </r>
    <r>
      <rPr>
        <i/>
        <sz val="9"/>
        <rFont val="Times New Roman"/>
        <family val="1"/>
      </rPr>
      <t>)</t>
    </r>
  </si>
  <si>
    <r>
      <t>1 (42,85) - 1,5 (≤35,71</t>
    </r>
    <r>
      <rPr>
        <i/>
        <sz val="9"/>
        <rFont val="Times New Roman"/>
        <family val="1"/>
      </rPr>
      <t>)</t>
    </r>
  </si>
  <si>
    <r>
      <t>1,4 (14,7) - 2 (≥</t>
    </r>
    <r>
      <rPr>
        <i/>
        <sz val="9"/>
        <rFont val="Times New Roman"/>
        <family val="1"/>
      </rPr>
      <t>21)</t>
    </r>
  </si>
  <si>
    <r>
      <t>1,4 (0,35) - 2 (≥0,49</t>
    </r>
    <r>
      <rPr>
        <i/>
        <sz val="9"/>
        <rFont val="Times New Roman"/>
        <family val="1"/>
      </rPr>
      <t>)</t>
    </r>
  </si>
  <si>
    <r>
      <t>1,4 (3,5) - 2 (≥3,85</t>
    </r>
    <r>
      <rPr>
        <i/>
        <sz val="9"/>
        <rFont val="Times New Roman"/>
        <family val="1"/>
      </rPr>
      <t>)</t>
    </r>
  </si>
  <si>
    <r>
      <t>1 (28,57) - 1,5 (≤21,42</t>
    </r>
    <r>
      <rPr>
        <i/>
        <sz val="9"/>
        <rFont val="Times New Roman"/>
        <family val="1"/>
      </rPr>
      <t>)</t>
    </r>
  </si>
  <si>
    <r>
      <t>0,7 (0,91) - 1 (≥0,98</t>
    </r>
    <r>
      <rPr>
        <i/>
        <sz val="9"/>
        <rFont val="Times New Roman"/>
        <family val="1"/>
      </rPr>
      <t>)</t>
    </r>
  </si>
  <si>
    <r>
      <t>1,4 (25) - 2 (75</t>
    </r>
    <r>
      <rPr>
        <sz val="9"/>
        <rFont val="Times New Roman"/>
        <family val="1"/>
      </rPr>
      <t>)</t>
    </r>
  </si>
  <si>
    <r>
      <t>2,8 (10) - 4 (30</t>
    </r>
    <r>
      <rPr>
        <sz val="9"/>
        <rFont val="Times New Roman"/>
        <family val="1"/>
      </rPr>
      <t>)</t>
    </r>
  </si>
  <si>
    <r>
      <t>3,5 (2.000) - 5 (3.000</t>
    </r>
    <r>
      <rPr>
        <sz val="9"/>
        <rFont val="Times New Roman"/>
        <family val="1"/>
      </rPr>
      <t>)</t>
    </r>
  </si>
  <si>
    <r>
      <t>3,5 (4.000) - 5 (6.000</t>
    </r>
    <r>
      <rPr>
        <sz val="9"/>
        <rFont val="Times New Roman"/>
        <family val="1"/>
      </rPr>
      <t>)</t>
    </r>
  </si>
  <si>
    <r>
      <t>3,5 (2.000) - 5 (4.000</t>
    </r>
    <r>
      <rPr>
        <sz val="9"/>
        <rFont val="Times New Roman"/>
        <family val="1"/>
      </rPr>
      <t>)</t>
    </r>
  </si>
  <si>
    <r>
      <t>3,5 (49) - 5 (≥52,5</t>
    </r>
    <r>
      <rPr>
        <sz val="9"/>
        <rFont val="Times New Roman"/>
        <family val="1"/>
      </rPr>
      <t>)</t>
    </r>
  </si>
  <si>
    <r>
      <t>3,5 (38,5) - 5 (≥45,5</t>
    </r>
    <r>
      <rPr>
        <i/>
        <sz val="9"/>
        <rFont val="Times New Roman"/>
        <family val="1"/>
      </rPr>
      <t>)</t>
    </r>
  </si>
  <si>
    <r>
      <t>1 (0,7) - 1,5 (≥1,05</t>
    </r>
    <r>
      <rPr>
        <i/>
        <sz val="9"/>
        <rFont val="Times New Roman"/>
        <family val="1"/>
      </rPr>
      <t>)</t>
    </r>
  </si>
  <si>
    <r>
      <t>1 (42,7) - 1,5 (≥54,6</t>
    </r>
    <r>
      <rPr>
        <i/>
        <sz val="9"/>
        <rFont val="Times New Roman"/>
        <family val="1"/>
      </rPr>
      <t>)</t>
    </r>
  </si>
  <si>
    <r>
      <t>1 (2,1) - 1,5 (≥2,8</t>
    </r>
    <r>
      <rPr>
        <i/>
        <sz val="9"/>
        <rFont val="Times New Roman"/>
        <family val="1"/>
      </rPr>
      <t>)</t>
    </r>
  </si>
  <si>
    <r>
      <t>1,4 (8,4) - 2 (≥11,9</t>
    </r>
    <r>
      <rPr>
        <i/>
        <sz val="9"/>
        <rFont val="Times New Roman"/>
        <family val="1"/>
      </rPr>
      <t>)</t>
    </r>
  </si>
  <si>
    <r>
      <t>1,4 (4,2) - 2 (≥5,6</t>
    </r>
    <r>
      <rPr>
        <i/>
        <sz val="9"/>
        <rFont val="Times New Roman"/>
        <family val="1"/>
      </rPr>
      <t>)</t>
    </r>
  </si>
  <si>
    <r>
      <t>1,4 (2,1) - 2 (≥3,5</t>
    </r>
    <r>
      <rPr>
        <i/>
        <sz val="9"/>
        <rFont val="Times New Roman"/>
        <family val="1"/>
      </rPr>
      <t>)</t>
    </r>
  </si>
  <si>
    <r>
      <t>1,4 (4,2) - 2 (≥6,3</t>
    </r>
    <r>
      <rPr>
        <i/>
        <sz val="9"/>
        <rFont val="Times New Roman"/>
        <family val="1"/>
      </rPr>
      <t>)</t>
    </r>
  </si>
  <si>
    <r>
      <t>1,4 (63) - 2 (≥70</t>
    </r>
    <r>
      <rPr>
        <i/>
        <sz val="9"/>
        <rFont val="Times New Roman"/>
        <family val="1"/>
      </rPr>
      <t>)</t>
    </r>
  </si>
  <si>
    <r>
      <t>1 (38,5) - 1,5 (≥45,5</t>
    </r>
    <r>
      <rPr>
        <i/>
        <sz val="9"/>
        <rFont val="Times New Roman"/>
        <family val="1"/>
      </rPr>
      <t>)</t>
    </r>
  </si>
  <si>
    <r>
      <t>1 (35,71) - 1,5 (≤28,57</t>
    </r>
    <r>
      <rPr>
        <i/>
        <sz val="9"/>
        <rFont val="Times New Roman"/>
        <family val="1"/>
      </rPr>
      <t>)</t>
    </r>
  </si>
  <si>
    <r>
      <t>1,4 (2,1) - 2 (≥2,45</t>
    </r>
    <r>
      <rPr>
        <i/>
        <sz val="9"/>
        <rFont val="Times New Roman"/>
        <family val="1"/>
      </rPr>
      <t>)</t>
    </r>
  </si>
  <si>
    <r>
      <t>1,4 (14) - 2 (≥24,5</t>
    </r>
    <r>
      <rPr>
        <i/>
        <sz val="9"/>
        <rFont val="Times New Roman"/>
        <family val="1"/>
      </rPr>
      <t>)</t>
    </r>
  </si>
  <si>
    <r>
      <t>1,4 (42) - 2 (56</t>
    </r>
    <r>
      <rPr>
        <i/>
        <sz val="9"/>
        <rFont val="Times New Roman"/>
        <family val="1"/>
      </rPr>
      <t>)</t>
    </r>
  </si>
  <si>
    <r>
      <t>1,4 (245) - 2 (≥350</t>
    </r>
    <r>
      <rPr>
        <i/>
        <sz val="9"/>
        <rFont val="Times New Roman"/>
        <family val="1"/>
      </rPr>
      <t>)</t>
    </r>
  </si>
  <si>
    <r>
      <t>0,7 (63) - 1 (66,5</t>
    </r>
    <r>
      <rPr>
        <i/>
        <sz val="9"/>
        <rFont val="Times New Roman"/>
        <family val="1"/>
      </rPr>
      <t>)</t>
    </r>
  </si>
  <si>
    <r>
      <t>0,7 (35) - 1 (42</t>
    </r>
    <r>
      <rPr>
        <i/>
        <sz val="9"/>
        <rFont val="Times New Roman"/>
        <family val="1"/>
      </rPr>
      <t>)</t>
    </r>
  </si>
  <si>
    <r>
      <t>1,4 (6) - 2 (10</t>
    </r>
    <r>
      <rPr>
        <i/>
        <sz val="9"/>
        <rFont val="Times New Roman"/>
        <family val="1"/>
      </rPr>
      <t>)</t>
    </r>
  </si>
  <si>
    <r>
      <t>0,7 (3,5) - 1 (≥4,2</t>
    </r>
    <r>
      <rPr>
        <i/>
        <sz val="9"/>
        <rFont val="Times New Roman"/>
        <family val="1"/>
      </rPr>
      <t>)</t>
    </r>
  </si>
  <si>
    <r>
      <t>1,4 (2,8) - 2 (≥3,5</t>
    </r>
    <r>
      <rPr>
        <i/>
        <sz val="9"/>
        <rFont val="Times New Roman"/>
        <family val="1"/>
      </rPr>
      <t>)</t>
    </r>
  </si>
  <si>
    <r>
      <t>1,4 (42) - 2 (≥56</t>
    </r>
    <r>
      <rPr>
        <i/>
        <sz val="9"/>
        <rFont val="Times New Roman"/>
        <family val="1"/>
      </rPr>
      <t>)</t>
    </r>
  </si>
  <si>
    <r>
      <t>1,4 (45,5) - 2 (≥49</t>
    </r>
    <r>
      <rPr>
        <i/>
        <sz val="9"/>
        <rFont val="Times New Roman"/>
        <family val="1"/>
      </rPr>
      <t>)</t>
    </r>
  </si>
  <si>
    <r>
      <t>1,4 (7) - 2 (≥14</t>
    </r>
    <r>
      <rPr>
        <i/>
        <sz val="9"/>
        <rFont val="Times New Roman"/>
        <family val="1"/>
      </rPr>
      <t>)</t>
    </r>
  </si>
  <si>
    <r>
      <t>1,4 (2) - 2 (≥3</t>
    </r>
    <r>
      <rPr>
        <i/>
        <sz val="9"/>
        <rFont val="Times New Roman"/>
        <family val="1"/>
      </rPr>
      <t>)</t>
    </r>
  </si>
  <si>
    <r>
      <t>0,7 (21) - 1 (28</t>
    </r>
    <r>
      <rPr>
        <i/>
        <sz val="9"/>
        <rFont val="Times New Roman"/>
        <family val="1"/>
      </rPr>
      <t>)</t>
    </r>
  </si>
  <si>
    <r>
      <t xml:space="preserve">Huyện lỵ Điện Biên (XD đô thị loại </t>
    </r>
    <r>
      <rPr>
        <b/>
        <sz val="10"/>
        <color indexed="10"/>
        <rFont val="Times New Roman"/>
        <family val="1"/>
      </rPr>
      <t>V</t>
    </r>
    <r>
      <rPr>
        <b/>
        <sz val="10"/>
        <rFont val="Times New Roman"/>
        <family val="1"/>
      </rPr>
      <t>)</t>
    </r>
  </si>
  <si>
    <r>
      <t xml:space="preserve">Huyện lỵ Mường Nhé (XD đô thị loại </t>
    </r>
    <r>
      <rPr>
        <b/>
        <sz val="10"/>
        <color indexed="10"/>
        <rFont val="Times New Roman"/>
        <family val="1"/>
      </rPr>
      <t>V</t>
    </r>
    <r>
      <rPr>
        <b/>
        <sz val="10"/>
        <rFont val="Times New Roman"/>
        <family val="1"/>
      </rPr>
      <t>)</t>
    </r>
  </si>
  <si>
    <r>
      <t xml:space="preserve">Huyện lỵ Mường Chà (XD đô thị loại </t>
    </r>
    <r>
      <rPr>
        <b/>
        <sz val="10"/>
        <color indexed="10"/>
        <rFont val="Times New Roman"/>
        <family val="1"/>
      </rPr>
      <t>V</t>
    </r>
    <r>
      <rPr>
        <b/>
        <sz val="10"/>
        <rFont val="Times New Roman"/>
        <family val="1"/>
      </rPr>
      <t>)</t>
    </r>
  </si>
  <si>
    <r>
      <t xml:space="preserve">Huyện lỵ Mường Ảng (XD đô thị loại </t>
    </r>
    <r>
      <rPr>
        <b/>
        <sz val="10"/>
        <color indexed="10"/>
        <rFont val="Times New Roman"/>
        <family val="1"/>
      </rPr>
      <t>V</t>
    </r>
    <r>
      <rPr>
        <b/>
        <sz val="10"/>
        <rFont val="Times New Roman"/>
        <family val="1"/>
      </rPr>
      <t>)</t>
    </r>
  </si>
  <si>
    <r>
      <t xml:space="preserve">Huyện lỵ Điện Biên Đông (XD đô thị loại </t>
    </r>
    <r>
      <rPr>
        <b/>
        <sz val="10"/>
        <color indexed="10"/>
        <rFont val="Times New Roman"/>
        <family val="1"/>
      </rPr>
      <t>V</t>
    </r>
    <r>
      <rPr>
        <b/>
        <sz val="10"/>
        <rFont val="Times New Roman"/>
        <family val="1"/>
      </rPr>
      <t>)</t>
    </r>
  </si>
  <si>
    <r>
      <t xml:space="preserve">Huyện lỵ Tủa Chùa (XD đô thị loại </t>
    </r>
    <r>
      <rPr>
        <b/>
        <sz val="10"/>
        <color indexed="10"/>
        <rFont val="Times New Roman"/>
        <family val="1"/>
      </rPr>
      <t>V</t>
    </r>
    <r>
      <rPr>
        <b/>
        <sz val="10"/>
        <rFont val="Times New Roman"/>
        <family val="1"/>
      </rPr>
      <t>)</t>
    </r>
  </si>
  <si>
    <r>
      <t>1,4 (4,9) - 2 (≥</t>
    </r>
    <r>
      <rPr>
        <i/>
        <sz val="9"/>
        <rFont val="Times New Roman"/>
        <family val="1"/>
      </rPr>
      <t>7)</t>
    </r>
  </si>
  <si>
    <r>
      <t>1,4 (0,245) - 2 (≥0,35</t>
    </r>
    <r>
      <rPr>
        <i/>
        <sz val="9"/>
        <rFont val="Times New Roman"/>
        <family val="1"/>
      </rPr>
      <t>)</t>
    </r>
  </si>
  <si>
    <r>
      <t>1,4 (3,15) - 2 (≥3,5</t>
    </r>
    <r>
      <rPr>
        <i/>
        <sz val="9"/>
        <rFont val="Times New Roman"/>
        <family val="1"/>
      </rPr>
      <t>)</t>
    </r>
  </si>
  <si>
    <r>
      <t>1 (35,71) - 1,5 (≤24,28</t>
    </r>
    <r>
      <rPr>
        <i/>
        <sz val="9"/>
        <rFont val="Times New Roman"/>
        <family val="1"/>
      </rPr>
      <t>)</t>
    </r>
  </si>
  <si>
    <r>
      <t>0,7 (0,84) - 1 (≥0,91</t>
    </r>
    <r>
      <rPr>
        <i/>
        <sz val="9"/>
        <rFont val="Times New Roman"/>
        <family val="1"/>
      </rPr>
      <t>)</t>
    </r>
  </si>
  <si>
    <r>
      <t>1,4 (2) - 2 (25</t>
    </r>
    <r>
      <rPr>
        <sz val="9"/>
        <rFont val="Times New Roman"/>
        <family val="1"/>
      </rPr>
      <t>)</t>
    </r>
  </si>
  <si>
    <r>
      <t>2,8 (0,8) - 4 (10</t>
    </r>
    <r>
      <rPr>
        <sz val="9"/>
        <rFont val="Times New Roman"/>
        <family val="1"/>
      </rPr>
      <t>)</t>
    </r>
  </si>
  <si>
    <r>
      <t>3,5 (1.000) - 5 (2.000</t>
    </r>
    <r>
      <rPr>
        <sz val="9"/>
        <rFont val="Times New Roman"/>
        <family val="1"/>
      </rPr>
      <t>)</t>
    </r>
  </si>
  <si>
    <r>
      <t>3,5 (45,5) - 5 (≥49</t>
    </r>
    <r>
      <rPr>
        <sz val="9"/>
        <rFont val="Times New Roman"/>
        <family val="1"/>
      </rPr>
      <t>)</t>
    </r>
  </si>
  <si>
    <r>
      <t>3,5 (35) - 5 (≥42</t>
    </r>
    <r>
      <rPr>
        <i/>
        <sz val="9"/>
        <rFont val="Times New Roman"/>
        <family val="1"/>
      </rPr>
      <t>)</t>
    </r>
  </si>
  <si>
    <r>
      <t>1 (2,1) - 1,5 (≥2,45</t>
    </r>
    <r>
      <rPr>
        <i/>
        <sz val="9"/>
        <rFont val="Times New Roman"/>
        <family val="1"/>
      </rPr>
      <t>)</t>
    </r>
  </si>
  <si>
    <r>
      <t>1,4 (7,7) - 2 (≥11,2</t>
    </r>
    <r>
      <rPr>
        <i/>
        <sz val="9"/>
        <rFont val="Times New Roman"/>
        <family val="1"/>
      </rPr>
      <t>)</t>
    </r>
  </si>
  <si>
    <r>
      <t>1,4 (4,2) - 2 (5,6</t>
    </r>
    <r>
      <rPr>
        <i/>
        <sz val="9"/>
        <rFont val="Times New Roman"/>
        <family val="1"/>
      </rPr>
      <t>)</t>
    </r>
  </si>
  <si>
    <r>
      <t>1,4 (0,7) - 2 (≥1,4</t>
    </r>
    <r>
      <rPr>
        <i/>
        <sz val="9"/>
        <rFont val="Times New Roman"/>
        <family val="1"/>
      </rPr>
      <t>)</t>
    </r>
  </si>
  <si>
    <r>
      <t>1,4 (3,5) - 2 (≥4,9</t>
    </r>
    <r>
      <rPr>
        <i/>
        <sz val="9"/>
        <rFont val="Times New Roman"/>
        <family val="1"/>
      </rPr>
      <t>)</t>
    </r>
  </si>
  <si>
    <r>
      <t>1 (35) - 1,5 (≥38,5</t>
    </r>
    <r>
      <rPr>
        <i/>
        <sz val="9"/>
        <rFont val="Times New Roman"/>
        <family val="1"/>
      </rPr>
      <t>)</t>
    </r>
  </si>
  <si>
    <r>
      <t>1,4 (1,75) - 2 (≥2,1</t>
    </r>
    <r>
      <rPr>
        <i/>
        <sz val="9"/>
        <rFont val="Times New Roman"/>
        <family val="1"/>
      </rPr>
      <t>)</t>
    </r>
  </si>
  <si>
    <r>
      <t>1,4 (28) - 2 (42</t>
    </r>
    <r>
      <rPr>
        <i/>
        <sz val="9"/>
        <rFont val="Times New Roman"/>
        <family val="1"/>
      </rPr>
      <t>)</t>
    </r>
  </si>
  <si>
    <r>
      <t>1,4 (175) - 2 (≥245</t>
    </r>
    <r>
      <rPr>
        <i/>
        <sz val="9"/>
        <rFont val="Times New Roman"/>
        <family val="1"/>
      </rPr>
      <t>)</t>
    </r>
  </si>
  <si>
    <r>
      <t>0,7 (56) - 1 (63</t>
    </r>
    <r>
      <rPr>
        <i/>
        <sz val="9"/>
        <rFont val="Times New Roman"/>
        <family val="1"/>
      </rPr>
      <t>)</t>
    </r>
  </si>
  <si>
    <r>
      <t>0,7 (35) - 1 (49</t>
    </r>
    <r>
      <rPr>
        <i/>
        <sz val="9"/>
        <rFont val="Times New Roman"/>
        <family val="1"/>
      </rPr>
      <t>)</t>
    </r>
  </si>
  <si>
    <r>
      <t>1,4 (3,5) - 2 (5,6</t>
    </r>
    <r>
      <rPr>
        <i/>
        <sz val="9"/>
        <rFont val="Times New Roman"/>
        <family val="1"/>
      </rPr>
      <t>)</t>
    </r>
  </si>
  <si>
    <r>
      <t>0,7 (3,5) - 1 (≥4,9</t>
    </r>
    <r>
      <rPr>
        <i/>
        <sz val="9"/>
        <rFont val="Times New Roman"/>
        <family val="1"/>
      </rPr>
      <t>)</t>
    </r>
  </si>
  <si>
    <r>
      <t>1,4 (2,1) - 2 (≥2,8</t>
    </r>
    <r>
      <rPr>
        <i/>
        <sz val="9"/>
        <rFont val="Times New Roman"/>
        <family val="1"/>
      </rPr>
      <t>)</t>
    </r>
  </si>
  <si>
    <r>
      <t>1,4 (42) - 2 (≥49</t>
    </r>
    <r>
      <rPr>
        <i/>
        <sz val="9"/>
        <rFont val="Times New Roman"/>
        <family val="1"/>
      </rPr>
      <t>)</t>
    </r>
  </si>
  <si>
    <r>
      <t>1,4 (42) - 2 (≥45,5</t>
    </r>
    <r>
      <rPr>
        <i/>
        <sz val="9"/>
        <rFont val="Times New Roman"/>
        <family val="1"/>
      </rPr>
      <t>)</t>
    </r>
  </si>
  <si>
    <r>
      <t>1,4 (3,5) - 2 (≥7</t>
    </r>
    <r>
      <rPr>
        <i/>
        <sz val="9"/>
        <rFont val="Times New Roman"/>
        <family val="1"/>
      </rPr>
      <t>)</t>
    </r>
  </si>
  <si>
    <r>
      <t>0,7 (17,5) - 1 (24,5</t>
    </r>
    <r>
      <rPr>
        <i/>
        <sz val="9"/>
        <rFont val="Times New Roman"/>
        <family val="1"/>
      </rPr>
      <t>)</t>
    </r>
  </si>
  <si>
    <t>TT tổng hợp cấp huyện</t>
  </si>
  <si>
    <r>
      <t xml:space="preserve">TP Điện Biên Phủ
(XD đô thị loại </t>
    </r>
    <r>
      <rPr>
        <b/>
        <sz val="10"/>
        <color indexed="10"/>
        <rFont val="Times New Roman"/>
        <family val="1"/>
      </rPr>
      <t>II</t>
    </r>
    <r>
      <rPr>
        <b/>
        <sz val="10"/>
        <rFont val="Times New Roman"/>
        <family val="1"/>
      </rPr>
      <t>)</t>
    </r>
  </si>
  <si>
    <t xml:space="preserve">- Số lượng không gian công cộng của đô thị (khu) </t>
  </si>
  <si>
    <t>Đô thị vùng cao, vùng xa, biên giới…</t>
  </si>
  <si>
    <t>- Các đô thị ở vùng cao, vùng sâu, vùng xa, biên giới, hải đảo: áp dụng theo Điều 15, Nghị định 42/2009/NĐ-CP</t>
  </si>
  <si>
    <t>- QĐ 58: Quyết định 58/QĐ-UBND ngày 09/02/2012 của UBND tỉnh Điện Biên về việc phê duyệt Đề án Phát triển hệ thống đô thị tỉnh Điện Biên giai đoạn 2011 - 2015, định hướng 2020</t>
  </si>
  <si>
    <t>Tiểu vùng (cửa ngõ TP ĐBP)</t>
  </si>
  <si>
    <t>Chưa có</t>
  </si>
  <si>
    <t>Có QH chung</t>
  </si>
  <si>
    <t>Tỷ lệ tương đối của chỉ tiêu:</t>
  </si>
  <si>
    <t>9,4</t>
  </si>
  <si>
    <t>4</t>
  </si>
  <si>
    <t>0</t>
  </si>
  <si>
    <t>35,8</t>
  </si>
  <si>
    <t>3,5</t>
  </si>
  <si>
    <t>Huyện</t>
  </si>
  <si>
    <t>Có QC, chưa thực hiện tốt</t>
  </si>
  <si>
    <t>Điểm QĐ 58</t>
  </si>
  <si>
    <t>Tiểu vùng</t>
  </si>
  <si>
    <t>Không có</t>
  </si>
  <si>
    <t>10</t>
  </si>
  <si>
    <t>3</t>
  </si>
  <si>
    <t>2</t>
  </si>
  <si>
    <t>41,5</t>
  </si>
  <si>
    <t>8</t>
  </si>
  <si>
    <t>7</t>
  </si>
  <si>
    <t>5</t>
  </si>
  <si>
    <t>Chưa đánh giá</t>
  </si>
  <si>
    <t>Điểm 2014</t>
  </si>
  <si>
    <t>ĐÁNH GIÁ TIÊU CHÍ CÁC ĐÔ THỊ LOẠI V</t>
  </si>
  <si>
    <t>Mới thành lập</t>
  </si>
  <si>
    <t>- Đô thị huyện lỵ Nậm Pồ mới thành lập nên chưa có số liệu đánh giá</t>
  </si>
  <si>
    <t>PHỤ LỤC 3. BẢNG TỔNG HỢP CÁC CHỈ TIÊU PHÂN LOẠI ĐÔ THỊ CỦA CÁC ĐÔ THỊ TRÊN ĐỊA BÀN TỈNH ĐIỆN BIÊN</t>
  </si>
  <si>
    <t>ĐÁNH GIÁ TIÊU CHÍ CÁC ĐÔ THỊ LOẠI II, IV</t>
  </si>
  <si>
    <t>(Chấm điểm theo tiêu chí quy định tại Thông tư số 34/2009/TT-BXD ngày 30/9/2009 của Bộ Xây dựng)</t>
  </si>
  <si>
    <t>Điểm 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</si>
</sst>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€&quot;* #,##0.00_);_(&quot;€&quot;* \(#,##0.00\);_(&quot;€&quot;* &quot;-&quot;??_);_(@_)"/>
    <numFmt numFmtId="169" formatCode="_(&quot;€&quot;* #,##0_);_(&quot;€&quot;* \(#,##0\);_(&quot;€&quot;* &quot;-&quot;_);_(@_)"/>
    <numFmt numFmtId="170" formatCode="0.0"/>
    <numFmt numFmtId="171" formatCode="###,###,###,###,##0"/>
    <numFmt numFmtId="172" formatCode="[$-409]dddd\,\ mmmm\ dd\,\ yyyy"/>
    <numFmt numFmtId="173" formatCode="[$-409]h:mm:ss\ AM/PM"/>
    <numFmt numFmtId="174" formatCode="0.000"/>
    <numFmt numFmtId="175" formatCode="0.0%"/>
  </numFmts>
  <fonts count="4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Arial"/>
      <family val="2"/>
    </font>
    <font>
      <b/>
      <sz val="8"/>
      <name val="Tahoma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9"/>
      <name val="Tahoma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color indexed="17"/>
      <name val="Times New Roman"/>
      <family val="1"/>
    </font>
    <font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i/>
      <sz val="10"/>
      <color indexed="17"/>
      <name val="Times New Roman"/>
      <family val="1"/>
    </font>
    <font>
      <sz val="10"/>
      <color indexed="17"/>
      <name val="Arial"/>
      <family val="2"/>
    </font>
    <font>
      <sz val="10"/>
      <color rgb="FF00B050"/>
      <name val="Times New Roman"/>
      <family val="1"/>
    </font>
    <font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i/>
      <sz val="10"/>
      <color rgb="FF00B05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1" applyNumberFormat="0" applyAlignment="0" applyProtection="0"/>
    <xf numFmtId="0" fontId="12" fillId="1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15" borderId="0" applyNumberFormat="0" applyBorder="0" applyAlignment="0" applyProtection="0"/>
    <xf numFmtId="0" fontId="8" fillId="3" borderId="7" applyNumberFormat="0" applyFont="0" applyAlignment="0" applyProtection="0"/>
    <xf numFmtId="0" fontId="21" fillId="1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 vertical="top" wrapText="1"/>
    </xf>
    <xf numFmtId="49" fontId="27" fillId="0" borderId="11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vertical="top" wrapText="1"/>
    </xf>
    <xf numFmtId="0" fontId="27" fillId="0" borderId="13" xfId="0" applyFont="1" applyBorder="1" applyAlignment="1">
      <alignment horizontal="center" vertical="top" wrapText="1"/>
    </xf>
    <xf numFmtId="49" fontId="27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27" fillId="0" borderId="11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2" fontId="27" fillId="0" borderId="13" xfId="0" applyNumberFormat="1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2" fontId="26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2" fontId="2" fillId="15" borderId="11" xfId="0" applyNumberFormat="1" applyFont="1" applyFill="1" applyBorder="1" applyAlignment="1">
      <alignment vertical="top" wrapText="1"/>
    </xf>
    <xf numFmtId="2" fontId="27" fillId="15" borderId="11" xfId="0" applyNumberFormat="1" applyFont="1" applyFill="1" applyBorder="1" applyAlignment="1">
      <alignment vertical="top" wrapText="1"/>
    </xf>
    <xf numFmtId="2" fontId="27" fillId="15" borderId="13" xfId="0" applyNumberFormat="1" applyFont="1" applyFill="1" applyBorder="1" applyAlignment="1">
      <alignment vertical="top" wrapText="1"/>
    </xf>
    <xf numFmtId="2" fontId="2" fillId="0" borderId="13" xfId="0" applyNumberFormat="1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49" fontId="27" fillId="0" borderId="11" xfId="0" applyNumberFormat="1" applyFont="1" applyFill="1" applyBorder="1" applyAlignment="1">
      <alignment vertical="top"/>
    </xf>
    <xf numFmtId="2" fontId="2" fillId="0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2" fontId="27" fillId="0" borderId="11" xfId="0" applyNumberFormat="1" applyFont="1" applyFill="1" applyBorder="1" applyAlignment="1">
      <alignment vertical="top" wrapText="1"/>
    </xf>
    <xf numFmtId="1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9" fontId="2" fillId="0" borderId="11" xfId="57" applyFont="1" applyBorder="1" applyAlignment="1">
      <alignment horizontal="center" vertical="top" wrapText="1"/>
    </xf>
    <xf numFmtId="9" fontId="31" fillId="0" borderId="11" xfId="57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7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27" fillId="0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49" fontId="27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9" fontId="2" fillId="0" borderId="12" xfId="57" applyFont="1" applyBorder="1" applyAlignment="1">
      <alignment vertical="top" wrapText="1"/>
    </xf>
    <xf numFmtId="2" fontId="2" fillId="0" borderId="12" xfId="57" applyNumberFormat="1" applyFont="1" applyBorder="1" applyAlignment="1">
      <alignment horizontal="center" vertical="top" wrapText="1"/>
    </xf>
    <xf numFmtId="2" fontId="41" fillId="0" borderId="11" xfId="0" applyNumberFormat="1" applyFont="1" applyFill="1" applyBorder="1" applyAlignment="1">
      <alignment vertical="top" wrapText="1"/>
    </xf>
    <xf numFmtId="0" fontId="34" fillId="0" borderId="14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4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7" fillId="0" borderId="11" xfId="0" applyFont="1" applyFill="1" applyBorder="1" applyAlignment="1">
      <alignment horizontal="center" vertical="top" wrapText="1"/>
    </xf>
    <xf numFmtId="49" fontId="27" fillId="0" borderId="11" xfId="0" applyNumberFormat="1" applyFont="1" applyFill="1" applyBorder="1" applyAlignment="1">
      <alignment vertical="top" wrapText="1"/>
    </xf>
    <xf numFmtId="2" fontId="44" fillId="0" borderId="11" xfId="0" applyNumberFormat="1" applyFont="1" applyFill="1" applyBorder="1" applyAlignment="1">
      <alignment vertical="top" wrapText="1"/>
    </xf>
    <xf numFmtId="0" fontId="29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2" fontId="43" fillId="0" borderId="11" xfId="0" applyNumberFormat="1" applyFont="1" applyFill="1" applyBorder="1" applyAlignment="1">
      <alignment vertical="top" wrapText="1"/>
    </xf>
    <xf numFmtId="9" fontId="2" fillId="0" borderId="11" xfId="57" applyFont="1" applyFill="1" applyBorder="1" applyAlignment="1">
      <alignment horizontal="center" vertical="top" wrapText="1"/>
    </xf>
    <xf numFmtId="175" fontId="2" fillId="0" borderId="11" xfId="57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7" fillId="0" borderId="13" xfId="0" applyFont="1" applyFill="1" applyBorder="1" applyAlignment="1">
      <alignment horizontal="center" vertical="top" wrapText="1"/>
    </xf>
    <xf numFmtId="49" fontId="27" fillId="0" borderId="13" xfId="0" applyNumberFormat="1" applyFont="1" applyFill="1" applyBorder="1" applyAlignment="1">
      <alignment vertical="top" wrapText="1"/>
    </xf>
    <xf numFmtId="2" fontId="27" fillId="0" borderId="13" xfId="0" applyNumberFormat="1" applyFont="1" applyFill="1" applyBorder="1" applyAlignment="1">
      <alignment vertical="top" wrapText="1"/>
    </xf>
    <xf numFmtId="2" fontId="44" fillId="0" borderId="1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 wrapText="1"/>
    </xf>
    <xf numFmtId="2" fontId="41" fillId="0" borderId="13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vertical="top" wrapText="1"/>
    </xf>
    <xf numFmtId="2" fontId="43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vertical="top" wrapText="1"/>
    </xf>
    <xf numFmtId="2" fontId="41" fillId="0" borderId="12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" fillId="0" borderId="12" xfId="57" applyNumberFormat="1" applyFont="1" applyFill="1" applyBorder="1" applyAlignment="1">
      <alignment horizontal="center" vertical="top" wrapText="1"/>
    </xf>
    <xf numFmtId="9" fontId="2" fillId="0" borderId="12" xfId="57" applyFont="1" applyFill="1" applyBorder="1" applyAlignment="1">
      <alignment vertical="top" wrapText="1"/>
    </xf>
    <xf numFmtId="9" fontId="45" fillId="0" borderId="12" xfId="57" applyFont="1" applyFill="1" applyBorder="1" applyAlignment="1">
      <alignment vertical="top" wrapText="1"/>
    </xf>
    <xf numFmtId="9" fontId="41" fillId="0" borderId="12" xfId="57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vertical="top" wrapText="1"/>
    </xf>
    <xf numFmtId="2" fontId="41" fillId="0" borderId="0" xfId="0" applyNumberFormat="1" applyFont="1" applyFill="1" applyBorder="1" applyAlignment="1">
      <alignment vertical="top" wrapText="1"/>
    </xf>
    <xf numFmtId="49" fontId="27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46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49" fontId="27" fillId="0" borderId="0" xfId="0" applyNumberFormat="1" applyFont="1" applyFill="1" applyAlignment="1" quotePrefix="1">
      <alignment/>
    </xf>
    <xf numFmtId="0" fontId="1" fillId="0" borderId="14" xfId="0" applyFont="1" applyFill="1" applyBorder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0" fontId="34" fillId="0" borderId="14" xfId="0" applyFont="1" applyFill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"/>
  <sheetViews>
    <sheetView tabSelected="1" view="pageBreakPreview" zoomScale="110" zoomScaleNormal="98" zoomScaleSheetLayoutView="110" workbookViewId="0" topLeftCell="A1">
      <selection activeCell="K12" sqref="K12"/>
    </sheetView>
  </sheetViews>
  <sheetFormatPr defaultColWidth="9.140625" defaultRowHeight="12.75"/>
  <cols>
    <col min="1" max="1" width="5.421875" style="1" customWidth="1"/>
    <col min="2" max="2" width="22.28125" style="11" customWidth="1"/>
    <col min="3" max="3" width="5.57421875" style="33" hidden="1" customWidth="1"/>
    <col min="4" max="4" width="6.57421875" style="33" hidden="1" customWidth="1"/>
    <col min="5" max="6" width="12.57421875" style="1" customWidth="1"/>
    <col min="7" max="8" width="9.57421875" style="1" customWidth="1"/>
    <col min="9" max="9" width="9.57421875" style="33" customWidth="1"/>
    <col min="10" max="10" width="14.00390625" style="1" customWidth="1"/>
    <col min="11" max="11" width="13.28125" style="1" customWidth="1"/>
    <col min="12" max="13" width="9.57421875" style="1" customWidth="1"/>
    <col min="14" max="14" width="9.57421875" style="0" customWidth="1"/>
  </cols>
  <sheetData>
    <row r="1" spans="1:14" ht="15.75">
      <c r="A1" s="12"/>
      <c r="B1" s="12"/>
      <c r="C1" s="25"/>
      <c r="D1" s="25"/>
      <c r="E1" s="12"/>
      <c r="F1" s="12"/>
      <c r="G1" s="12"/>
      <c r="H1" s="12"/>
      <c r="I1" s="25"/>
      <c r="J1" s="12"/>
      <c r="K1" s="12"/>
      <c r="L1" s="12"/>
      <c r="M1" s="12"/>
      <c r="N1" s="12"/>
    </row>
    <row r="2" spans="1:30" ht="26.25" customHeight="1">
      <c r="A2" s="134" t="s">
        <v>388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18.75" customHeight="1">
      <c r="A3" s="134" t="s">
        <v>389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</row>
    <row r="4" spans="1:30" ht="17.25" customHeight="1">
      <c r="A4" s="136" t="s">
        <v>390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</row>
    <row r="5" spans="1:30" ht="1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</row>
    <row r="6" spans="1:14" s="2" customFormat="1" ht="30.75" customHeight="1">
      <c r="A6" s="143" t="s">
        <v>0</v>
      </c>
      <c r="B6" s="145" t="s">
        <v>1</v>
      </c>
      <c r="C6" s="132" t="s">
        <v>220</v>
      </c>
      <c r="D6" s="132" t="s">
        <v>221</v>
      </c>
      <c r="E6" s="132" t="s">
        <v>43</v>
      </c>
      <c r="F6" s="132" t="s">
        <v>359</v>
      </c>
      <c r="G6" s="137" t="s">
        <v>357</v>
      </c>
      <c r="H6" s="138"/>
      <c r="I6" s="139"/>
      <c r="J6" s="132" t="s">
        <v>44</v>
      </c>
      <c r="K6" s="132" t="s">
        <v>359</v>
      </c>
      <c r="L6" s="140" t="s">
        <v>117</v>
      </c>
      <c r="M6" s="141"/>
      <c r="N6" s="142"/>
    </row>
    <row r="7" spans="1:14" s="2" customFormat="1" ht="25.5">
      <c r="A7" s="144"/>
      <c r="B7" s="146"/>
      <c r="C7" s="133"/>
      <c r="D7" s="133"/>
      <c r="E7" s="133"/>
      <c r="F7" s="133"/>
      <c r="G7" s="44" t="s">
        <v>239</v>
      </c>
      <c r="H7" s="44">
        <v>2014</v>
      </c>
      <c r="I7" s="44" t="s">
        <v>384</v>
      </c>
      <c r="J7" s="133"/>
      <c r="K7" s="133"/>
      <c r="L7" s="44" t="s">
        <v>239</v>
      </c>
      <c r="M7" s="44">
        <v>2014</v>
      </c>
      <c r="N7" s="44" t="s">
        <v>391</v>
      </c>
    </row>
    <row r="8" spans="1:14" s="3" customFormat="1" ht="12.75">
      <c r="A8" s="4" t="s">
        <v>2</v>
      </c>
      <c r="B8" s="7" t="s">
        <v>3</v>
      </c>
      <c r="C8" s="26">
        <v>10.5</v>
      </c>
      <c r="D8" s="26">
        <v>15</v>
      </c>
      <c r="E8" s="24" t="s">
        <v>128</v>
      </c>
      <c r="F8" s="24"/>
      <c r="G8" s="24" t="s">
        <v>366</v>
      </c>
      <c r="H8" s="26"/>
      <c r="I8" s="26">
        <f>I9+I10</f>
        <v>10</v>
      </c>
      <c r="J8" s="24" t="s">
        <v>128</v>
      </c>
      <c r="K8" s="24"/>
      <c r="L8" s="24"/>
      <c r="M8" s="24"/>
      <c r="N8" s="26">
        <f>N9+N10</f>
        <v>17.5</v>
      </c>
    </row>
    <row r="9" spans="1:14" ht="51">
      <c r="A9" s="5">
        <v>1</v>
      </c>
      <c r="B9" s="8" t="s">
        <v>4</v>
      </c>
      <c r="C9" s="27">
        <v>3.5</v>
      </c>
      <c r="D9" s="27">
        <v>5</v>
      </c>
      <c r="E9" s="5" t="s">
        <v>108</v>
      </c>
      <c r="F9" s="5" t="s">
        <v>108</v>
      </c>
      <c r="G9" s="5" t="s">
        <v>240</v>
      </c>
      <c r="H9" s="5" t="s">
        <v>240</v>
      </c>
      <c r="I9" s="35">
        <v>3.5</v>
      </c>
      <c r="J9" s="5" t="s">
        <v>109</v>
      </c>
      <c r="K9" s="5" t="s">
        <v>109</v>
      </c>
      <c r="L9" s="5"/>
      <c r="M9" s="5" t="s">
        <v>240</v>
      </c>
      <c r="N9" s="35">
        <v>3.75</v>
      </c>
    </row>
    <row r="10" spans="1:14" s="19" customFormat="1" ht="25.5">
      <c r="A10" s="5">
        <v>2</v>
      </c>
      <c r="B10" s="8" t="s">
        <v>5</v>
      </c>
      <c r="C10" s="27">
        <v>7</v>
      </c>
      <c r="D10" s="27">
        <v>10</v>
      </c>
      <c r="E10" s="34" t="s">
        <v>219</v>
      </c>
      <c r="F10" s="34"/>
      <c r="G10" s="34"/>
      <c r="H10" s="34"/>
      <c r="I10" s="27">
        <f>SUM(I11:I16)</f>
        <v>6.5</v>
      </c>
      <c r="J10" s="34" t="s">
        <v>219</v>
      </c>
      <c r="K10" s="34"/>
      <c r="L10" s="34"/>
      <c r="M10" s="34"/>
      <c r="N10" s="27">
        <f>SUM(N11:N16)</f>
        <v>13.75</v>
      </c>
    </row>
    <row r="11" spans="1:14" s="20" customFormat="1" ht="38.25">
      <c r="A11" s="13" t="s">
        <v>48</v>
      </c>
      <c r="B11" s="14" t="s">
        <v>36</v>
      </c>
      <c r="C11" s="28">
        <v>1.4</v>
      </c>
      <c r="D11" s="28">
        <v>2</v>
      </c>
      <c r="E11" s="13" t="s">
        <v>129</v>
      </c>
      <c r="F11" s="13" t="s">
        <v>247</v>
      </c>
      <c r="G11" s="13">
        <v>109</v>
      </c>
      <c r="H11" s="13">
        <v>215</v>
      </c>
      <c r="I11" s="36">
        <v>0</v>
      </c>
      <c r="J11" s="13" t="s">
        <v>130</v>
      </c>
      <c r="K11" s="13" t="s">
        <v>286</v>
      </c>
      <c r="L11" s="13"/>
      <c r="M11" s="13">
        <v>8.4</v>
      </c>
      <c r="N11" s="36">
        <v>2</v>
      </c>
    </row>
    <row r="12" spans="1:14" s="20" customFormat="1" ht="25.5">
      <c r="A12" s="13" t="s">
        <v>49</v>
      </c>
      <c r="B12" s="14" t="s">
        <v>37</v>
      </c>
      <c r="C12" s="28">
        <v>1</v>
      </c>
      <c r="D12" s="28">
        <v>1.5</v>
      </c>
      <c r="E12" s="13" t="s">
        <v>42</v>
      </c>
      <c r="F12" s="13" t="s">
        <v>42</v>
      </c>
      <c r="G12" s="13" t="s">
        <v>241</v>
      </c>
      <c r="H12" s="13" t="s">
        <v>241</v>
      </c>
      <c r="I12" s="36">
        <v>0</v>
      </c>
      <c r="J12" s="13" t="s">
        <v>42</v>
      </c>
      <c r="K12" s="13" t="s">
        <v>42</v>
      </c>
      <c r="L12" s="13"/>
      <c r="M12" s="13" t="s">
        <v>243</v>
      </c>
      <c r="N12" s="36">
        <v>2.25</v>
      </c>
    </row>
    <row r="13" spans="1:14" s="20" customFormat="1" ht="38.25">
      <c r="A13" s="13" t="s">
        <v>50</v>
      </c>
      <c r="B13" s="14" t="s">
        <v>38</v>
      </c>
      <c r="C13" s="28">
        <v>1.4</v>
      </c>
      <c r="D13" s="28">
        <v>2</v>
      </c>
      <c r="E13" s="13" t="s">
        <v>230</v>
      </c>
      <c r="F13" s="13" t="s">
        <v>248</v>
      </c>
      <c r="G13" s="13">
        <v>1.6</v>
      </c>
      <c r="H13" s="13">
        <v>2.5</v>
      </c>
      <c r="I13" s="36">
        <v>2</v>
      </c>
      <c r="J13" s="13" t="s">
        <v>231</v>
      </c>
      <c r="K13" s="13" t="s">
        <v>287</v>
      </c>
      <c r="L13" s="13"/>
      <c r="M13" s="43"/>
      <c r="N13" s="36">
        <v>3</v>
      </c>
    </row>
    <row r="14" spans="1:14" s="20" customFormat="1" ht="38.25">
      <c r="A14" s="13" t="s">
        <v>51</v>
      </c>
      <c r="B14" s="14" t="s">
        <v>39</v>
      </c>
      <c r="C14" s="28">
        <v>1.4</v>
      </c>
      <c r="D14" s="28">
        <v>2</v>
      </c>
      <c r="E14" s="13" t="s">
        <v>233</v>
      </c>
      <c r="F14" s="13" t="s">
        <v>284</v>
      </c>
      <c r="G14" s="13">
        <v>17.8</v>
      </c>
      <c r="H14" s="13">
        <v>16.6</v>
      </c>
      <c r="I14" s="36">
        <v>2</v>
      </c>
      <c r="J14" s="13" t="s">
        <v>234</v>
      </c>
      <c r="K14" s="13" t="s">
        <v>288</v>
      </c>
      <c r="L14" s="13"/>
      <c r="M14" s="43"/>
      <c r="N14" s="36">
        <v>2</v>
      </c>
    </row>
    <row r="15" spans="1:14" s="20" customFormat="1" ht="38.25">
      <c r="A15" s="13" t="s">
        <v>52</v>
      </c>
      <c r="B15" s="14" t="s">
        <v>40</v>
      </c>
      <c r="C15" s="28">
        <v>1</v>
      </c>
      <c r="D15" s="28">
        <v>1.5</v>
      </c>
      <c r="E15" s="13" t="s">
        <v>132</v>
      </c>
      <c r="F15" s="13" t="s">
        <v>249</v>
      </c>
      <c r="G15" s="13">
        <v>2.8</v>
      </c>
      <c r="H15" s="13">
        <v>1.35</v>
      </c>
      <c r="I15" s="36">
        <v>1.5</v>
      </c>
      <c r="J15" s="13" t="s">
        <v>133</v>
      </c>
      <c r="K15" s="13" t="s">
        <v>289</v>
      </c>
      <c r="L15" s="13"/>
      <c r="M15" s="13">
        <v>5.6</v>
      </c>
      <c r="N15" s="36">
        <v>1.5</v>
      </c>
    </row>
    <row r="16" spans="1:14" s="20" customFormat="1" ht="25.5">
      <c r="A16" s="13" t="s">
        <v>53</v>
      </c>
      <c r="B16" s="14" t="s">
        <v>41</v>
      </c>
      <c r="C16" s="28">
        <v>0.7</v>
      </c>
      <c r="D16" s="28">
        <v>1</v>
      </c>
      <c r="E16" s="13" t="s">
        <v>135</v>
      </c>
      <c r="F16" s="13" t="s">
        <v>250</v>
      </c>
      <c r="G16" s="13">
        <v>2.73</v>
      </c>
      <c r="H16" s="13">
        <v>2.73</v>
      </c>
      <c r="I16" s="36">
        <v>1</v>
      </c>
      <c r="J16" s="13" t="s">
        <v>136</v>
      </c>
      <c r="K16" s="13" t="s">
        <v>290</v>
      </c>
      <c r="L16" s="13"/>
      <c r="M16" s="13">
        <v>0.14</v>
      </c>
      <c r="N16" s="36">
        <v>3</v>
      </c>
    </row>
    <row r="17" spans="1:14" s="3" customFormat="1" ht="25.5">
      <c r="A17" s="6" t="s">
        <v>6</v>
      </c>
      <c r="B17" s="9" t="s">
        <v>7</v>
      </c>
      <c r="C17" s="29">
        <v>7</v>
      </c>
      <c r="D17" s="29">
        <v>10</v>
      </c>
      <c r="E17" s="23" t="s">
        <v>219</v>
      </c>
      <c r="F17" s="23"/>
      <c r="G17" s="23" t="s">
        <v>367</v>
      </c>
      <c r="H17" s="23"/>
      <c r="I17" s="29">
        <f>I18+I19+I20</f>
        <v>6.8831</v>
      </c>
      <c r="J17" s="23" t="s">
        <v>219</v>
      </c>
      <c r="K17" s="23"/>
      <c r="L17" s="23"/>
      <c r="M17" s="23"/>
      <c r="N17" s="29">
        <f>N18+N19+N20</f>
        <v>5.724</v>
      </c>
    </row>
    <row r="18" spans="1:14" ht="25.5">
      <c r="A18" s="5">
        <v>1</v>
      </c>
      <c r="B18" s="8" t="s">
        <v>8</v>
      </c>
      <c r="C18" s="27">
        <v>1.4</v>
      </c>
      <c r="D18" s="27">
        <v>2</v>
      </c>
      <c r="E18" s="5" t="s">
        <v>138</v>
      </c>
      <c r="F18" s="5" t="s">
        <v>251</v>
      </c>
      <c r="G18" s="5">
        <v>70097</v>
      </c>
      <c r="H18" s="45">
        <v>70097</v>
      </c>
      <c r="I18" s="35">
        <v>0</v>
      </c>
      <c r="J18" s="5" t="s">
        <v>139</v>
      </c>
      <c r="K18" s="5" t="s">
        <v>291</v>
      </c>
      <c r="L18" s="5"/>
      <c r="M18" s="5">
        <v>11123</v>
      </c>
      <c r="N18" s="35">
        <v>0</v>
      </c>
    </row>
    <row r="19" spans="1:14" ht="25.5">
      <c r="A19" s="5">
        <v>2</v>
      </c>
      <c r="B19" s="8" t="s">
        <v>9</v>
      </c>
      <c r="C19" s="27">
        <v>2.8</v>
      </c>
      <c r="D19" s="27">
        <v>4</v>
      </c>
      <c r="E19" s="5" t="s">
        <v>141</v>
      </c>
      <c r="F19" s="5" t="s">
        <v>252</v>
      </c>
      <c r="G19" s="5">
        <v>66925</v>
      </c>
      <c r="H19" s="45">
        <v>66925</v>
      </c>
      <c r="I19" s="36">
        <f>$C19+(H19-60000)/(160000-60000)*($D19-$C19)</f>
        <v>2.8830999999999998</v>
      </c>
      <c r="J19" s="5" t="s">
        <v>142</v>
      </c>
      <c r="K19" s="5" t="s">
        <v>292</v>
      </c>
      <c r="L19" s="5"/>
      <c r="M19" s="5">
        <v>6009</v>
      </c>
      <c r="N19" s="35">
        <v>4.5</v>
      </c>
    </row>
    <row r="20" spans="1:14" ht="25.5">
      <c r="A20" s="5">
        <v>3</v>
      </c>
      <c r="B20" s="8" t="s">
        <v>10</v>
      </c>
      <c r="C20" s="27">
        <v>2.8</v>
      </c>
      <c r="D20" s="27">
        <v>4</v>
      </c>
      <c r="E20" s="5" t="s">
        <v>144</v>
      </c>
      <c r="F20" s="5" t="s">
        <v>144</v>
      </c>
      <c r="G20" s="48">
        <v>0.7</v>
      </c>
      <c r="H20" s="48">
        <v>0.7</v>
      </c>
      <c r="I20" s="35">
        <v>4</v>
      </c>
      <c r="J20" s="5" t="s">
        <v>144</v>
      </c>
      <c r="K20" s="5" t="s">
        <v>144</v>
      </c>
      <c r="L20" s="48"/>
      <c r="M20" s="48">
        <v>0.6</v>
      </c>
      <c r="N20" s="36">
        <f>$C20+(M20-40)/(70-40)*($D20-$C20)</f>
        <v>1.2239999999999998</v>
      </c>
    </row>
    <row r="21" spans="1:14" s="3" customFormat="1" ht="12.75">
      <c r="A21" s="6" t="s">
        <v>12</v>
      </c>
      <c r="B21" s="9" t="s">
        <v>11</v>
      </c>
      <c r="C21" s="29">
        <v>3.5</v>
      </c>
      <c r="D21" s="29">
        <v>5</v>
      </c>
      <c r="E21" s="23" t="s">
        <v>222</v>
      </c>
      <c r="F21" s="23"/>
      <c r="G21" s="23" t="s">
        <v>368</v>
      </c>
      <c r="H21" s="46"/>
      <c r="I21" s="29">
        <f>I22</f>
        <v>4.193</v>
      </c>
      <c r="J21" s="23" t="s">
        <v>222</v>
      </c>
      <c r="K21" s="23"/>
      <c r="L21" s="23"/>
      <c r="M21" s="23"/>
      <c r="N21" s="29">
        <f>N22</f>
        <v>0</v>
      </c>
    </row>
    <row r="22" spans="1:14" ht="25.5">
      <c r="A22" s="5">
        <v>1</v>
      </c>
      <c r="B22" s="8" t="s">
        <v>13</v>
      </c>
      <c r="C22" s="27">
        <v>3.5</v>
      </c>
      <c r="D22" s="27">
        <v>5</v>
      </c>
      <c r="E22" s="5" t="s">
        <v>254</v>
      </c>
      <c r="F22" s="5" t="s">
        <v>253</v>
      </c>
      <c r="G22" s="5">
        <v>4462</v>
      </c>
      <c r="H22" s="45">
        <v>4462</v>
      </c>
      <c r="I22" s="36">
        <f>$C22+(H22-4000)/(5000-4000)*($D22-$C22)</f>
        <v>4.193</v>
      </c>
      <c r="J22" s="5" t="s">
        <v>294</v>
      </c>
      <c r="K22" s="5" t="s">
        <v>293</v>
      </c>
      <c r="L22" s="5"/>
      <c r="M22" s="5">
        <v>100.43</v>
      </c>
      <c r="N22" s="35">
        <v>0</v>
      </c>
    </row>
    <row r="23" spans="1:14" s="42" customFormat="1" ht="12.75">
      <c r="A23" s="39"/>
      <c r="B23" s="40" t="s">
        <v>236</v>
      </c>
      <c r="C23" s="41"/>
      <c r="D23" s="41"/>
      <c r="E23" s="39"/>
      <c r="F23" s="39"/>
      <c r="G23" s="39"/>
      <c r="H23" s="39"/>
      <c r="I23" s="41"/>
      <c r="J23" s="39"/>
      <c r="K23" s="39"/>
      <c r="L23" s="39"/>
      <c r="M23" s="39"/>
      <c r="N23" s="41"/>
    </row>
    <row r="24" spans="1:14" s="3" customFormat="1" ht="25.5">
      <c r="A24" s="6" t="s">
        <v>14</v>
      </c>
      <c r="B24" s="9" t="s">
        <v>15</v>
      </c>
      <c r="C24" s="29">
        <v>3.5</v>
      </c>
      <c r="D24" s="29">
        <v>5</v>
      </c>
      <c r="E24" s="23" t="s">
        <v>222</v>
      </c>
      <c r="F24" s="23"/>
      <c r="G24" s="23" t="s">
        <v>368</v>
      </c>
      <c r="H24" s="23"/>
      <c r="I24" s="29">
        <f>I25</f>
        <v>5</v>
      </c>
      <c r="J24" s="23" t="s">
        <v>222</v>
      </c>
      <c r="K24" s="23"/>
      <c r="L24" s="23"/>
      <c r="M24" s="23"/>
      <c r="N24" s="29">
        <f>N25</f>
        <v>1.03</v>
      </c>
    </row>
    <row r="25" spans="1:14" ht="25.5">
      <c r="A25" s="5">
        <v>1</v>
      </c>
      <c r="B25" s="8" t="s">
        <v>16</v>
      </c>
      <c r="C25" s="27">
        <v>3.5</v>
      </c>
      <c r="D25" s="27">
        <v>5</v>
      </c>
      <c r="E25" s="5" t="s">
        <v>145</v>
      </c>
      <c r="F25" s="5" t="s">
        <v>255</v>
      </c>
      <c r="G25" s="48">
        <v>0.88</v>
      </c>
      <c r="H25" s="49">
        <v>0.88</v>
      </c>
      <c r="I25" s="35">
        <v>5</v>
      </c>
      <c r="J25" s="5" t="s">
        <v>146</v>
      </c>
      <c r="K25" s="5" t="s">
        <v>296</v>
      </c>
      <c r="L25" s="48"/>
      <c r="M25" s="48">
        <v>0.65</v>
      </c>
      <c r="N25" s="36">
        <v>1.03</v>
      </c>
    </row>
    <row r="26" spans="1:14" s="3" customFormat="1" ht="25.5">
      <c r="A26" s="6" t="s">
        <v>17</v>
      </c>
      <c r="B26" s="9" t="s">
        <v>18</v>
      </c>
      <c r="C26" s="29">
        <v>38.5</v>
      </c>
      <c r="D26" s="29">
        <v>55</v>
      </c>
      <c r="E26" s="23" t="s">
        <v>223</v>
      </c>
      <c r="F26" s="23"/>
      <c r="G26" s="23" t="s">
        <v>369</v>
      </c>
      <c r="H26" s="23"/>
      <c r="I26" s="29">
        <f>I27+I30+I39+I45+I49+I53+I57+I59</f>
        <v>39.4</v>
      </c>
      <c r="J26" s="23" t="s">
        <v>223</v>
      </c>
      <c r="K26" s="23"/>
      <c r="L26" s="23"/>
      <c r="M26" s="23"/>
      <c r="N26" s="29">
        <f>N27+N30+N39+N45+N49+N53+N57+N59</f>
        <v>44.361428571428576</v>
      </c>
    </row>
    <row r="27" spans="1:14" ht="12.75">
      <c r="A27" s="5">
        <v>1</v>
      </c>
      <c r="B27" s="8" t="s">
        <v>19</v>
      </c>
      <c r="C27" s="27">
        <v>7</v>
      </c>
      <c r="D27" s="27">
        <v>10</v>
      </c>
      <c r="E27" s="34" t="s">
        <v>219</v>
      </c>
      <c r="F27" s="34"/>
      <c r="G27" s="34"/>
      <c r="H27" s="34"/>
      <c r="I27" s="27">
        <f>SUM(I28:I29)</f>
        <v>10</v>
      </c>
      <c r="J27" s="34" t="s">
        <v>219</v>
      </c>
      <c r="K27" s="34"/>
      <c r="L27" s="34"/>
      <c r="M27" s="34"/>
      <c r="N27" s="27">
        <f>SUM(N28:N29)</f>
        <v>8.5</v>
      </c>
    </row>
    <row r="28" spans="1:14" s="21" customFormat="1" ht="38.25">
      <c r="A28" s="13" t="s">
        <v>54</v>
      </c>
      <c r="B28" s="14" t="s">
        <v>56</v>
      </c>
      <c r="C28" s="27">
        <v>3.5</v>
      </c>
      <c r="D28" s="27">
        <v>5</v>
      </c>
      <c r="E28" s="13" t="s">
        <v>148</v>
      </c>
      <c r="F28" s="13" t="s">
        <v>256</v>
      </c>
      <c r="G28" s="13">
        <v>12.07</v>
      </c>
      <c r="H28" s="13">
        <v>12.4</v>
      </c>
      <c r="I28" s="36">
        <v>5</v>
      </c>
      <c r="J28" s="13" t="s">
        <v>148</v>
      </c>
      <c r="K28" s="13" t="s">
        <v>256</v>
      </c>
      <c r="L28" s="13"/>
      <c r="M28" s="13">
        <v>12</v>
      </c>
      <c r="N28" s="36">
        <v>3.5</v>
      </c>
    </row>
    <row r="29" spans="1:14" s="21" customFormat="1" ht="51">
      <c r="A29" s="13" t="s">
        <v>55</v>
      </c>
      <c r="B29" s="14" t="s">
        <v>57</v>
      </c>
      <c r="C29" s="27">
        <v>3.5</v>
      </c>
      <c r="D29" s="27">
        <v>5</v>
      </c>
      <c r="E29" s="13" t="s">
        <v>149</v>
      </c>
      <c r="F29" s="13" t="s">
        <v>257</v>
      </c>
      <c r="G29" s="13">
        <v>95</v>
      </c>
      <c r="H29" s="13">
        <v>97</v>
      </c>
      <c r="I29" s="36">
        <v>5</v>
      </c>
      <c r="J29" s="13" t="s">
        <v>150</v>
      </c>
      <c r="K29" s="13" t="s">
        <v>297</v>
      </c>
      <c r="L29" s="13"/>
      <c r="M29" s="13">
        <v>55</v>
      </c>
      <c r="N29" s="36">
        <v>5</v>
      </c>
    </row>
    <row r="30" spans="1:14" ht="25.5">
      <c r="A30" s="5">
        <v>2</v>
      </c>
      <c r="B30" s="8" t="s">
        <v>20</v>
      </c>
      <c r="C30" s="27">
        <v>7</v>
      </c>
      <c r="D30" s="27">
        <v>10</v>
      </c>
      <c r="E30" s="34" t="s">
        <v>219</v>
      </c>
      <c r="F30" s="34"/>
      <c r="G30" s="34"/>
      <c r="H30" s="34"/>
      <c r="I30" s="27">
        <f>SUM(I31:I38)</f>
        <v>8</v>
      </c>
      <c r="J30" s="34" t="s">
        <v>219</v>
      </c>
      <c r="K30" s="34"/>
      <c r="L30" s="34"/>
      <c r="M30" s="34"/>
      <c r="N30" s="27">
        <f>SUM(N31:N38)</f>
        <v>7.75</v>
      </c>
    </row>
    <row r="31" spans="1:14" s="21" customFormat="1" ht="38.25">
      <c r="A31" s="13" t="s">
        <v>48</v>
      </c>
      <c r="B31" s="14" t="s">
        <v>60</v>
      </c>
      <c r="C31" s="28">
        <v>1</v>
      </c>
      <c r="D31" s="28">
        <v>1.5</v>
      </c>
      <c r="E31" s="13" t="s">
        <v>152</v>
      </c>
      <c r="F31" s="13" t="s">
        <v>258</v>
      </c>
      <c r="G31" s="13">
        <v>2.3</v>
      </c>
      <c r="H31" s="13">
        <v>1.84</v>
      </c>
      <c r="I31" s="36">
        <v>1.5</v>
      </c>
      <c r="J31" s="13" t="s">
        <v>153</v>
      </c>
      <c r="K31" s="13" t="s">
        <v>298</v>
      </c>
      <c r="L31" s="13"/>
      <c r="M31" s="13">
        <v>1.3</v>
      </c>
      <c r="N31" s="36">
        <v>1</v>
      </c>
    </row>
    <row r="32" spans="1:14" s="21" customFormat="1" ht="25.5">
      <c r="A32" s="13" t="s">
        <v>49</v>
      </c>
      <c r="B32" s="14" t="s">
        <v>61</v>
      </c>
      <c r="C32" s="28">
        <v>1</v>
      </c>
      <c r="D32" s="28">
        <v>1.5</v>
      </c>
      <c r="E32" s="13" t="s">
        <v>154</v>
      </c>
      <c r="F32" s="13" t="s">
        <v>259</v>
      </c>
      <c r="G32" s="13">
        <v>95</v>
      </c>
      <c r="H32" s="13">
        <v>53</v>
      </c>
      <c r="I32" s="36">
        <v>1.5</v>
      </c>
      <c r="J32" s="13" t="s">
        <v>155</v>
      </c>
      <c r="K32" s="13" t="s">
        <v>299</v>
      </c>
      <c r="L32" s="13"/>
      <c r="M32" s="13">
        <v>65</v>
      </c>
      <c r="N32" s="36">
        <v>1</v>
      </c>
    </row>
    <row r="33" spans="1:14" s="21" customFormat="1" ht="51">
      <c r="A33" s="13" t="s">
        <v>50</v>
      </c>
      <c r="B33" s="14" t="s">
        <v>62</v>
      </c>
      <c r="C33" s="28">
        <v>1</v>
      </c>
      <c r="D33" s="28">
        <v>1.5</v>
      </c>
      <c r="E33" s="13" t="s">
        <v>156</v>
      </c>
      <c r="F33" s="13" t="s">
        <v>260</v>
      </c>
      <c r="G33" s="13">
        <v>4.9</v>
      </c>
      <c r="H33" s="13">
        <v>3.73</v>
      </c>
      <c r="I33" s="36">
        <v>1.5</v>
      </c>
      <c r="J33" s="13" t="s">
        <v>157</v>
      </c>
      <c r="K33" s="13" t="s">
        <v>300</v>
      </c>
      <c r="L33" s="13"/>
      <c r="M33" s="13">
        <v>7</v>
      </c>
      <c r="N33" s="36">
        <v>1</v>
      </c>
    </row>
    <row r="34" spans="1:14" s="21" customFormat="1" ht="63.75">
      <c r="A34" s="13" t="s">
        <v>51</v>
      </c>
      <c r="B34" s="14" t="s">
        <v>63</v>
      </c>
      <c r="C34" s="28">
        <v>1</v>
      </c>
      <c r="D34" s="28">
        <v>1.5</v>
      </c>
      <c r="E34" s="13" t="s">
        <v>152</v>
      </c>
      <c r="F34" s="13" t="s">
        <v>258</v>
      </c>
      <c r="G34" s="13">
        <v>9.2</v>
      </c>
      <c r="H34" s="13">
        <v>4.3</v>
      </c>
      <c r="I34" s="36">
        <v>1.5</v>
      </c>
      <c r="J34" s="13" t="s">
        <v>152</v>
      </c>
      <c r="K34" s="13" t="s">
        <v>258</v>
      </c>
      <c r="L34" s="13"/>
      <c r="M34" s="13">
        <v>4</v>
      </c>
      <c r="N34" s="36">
        <v>1</v>
      </c>
    </row>
    <row r="35" spans="1:14" s="21" customFormat="1" ht="51">
      <c r="A35" s="13" t="s">
        <v>52</v>
      </c>
      <c r="B35" s="14" t="s">
        <v>64</v>
      </c>
      <c r="C35" s="28">
        <v>0.7</v>
      </c>
      <c r="D35" s="28">
        <v>1</v>
      </c>
      <c r="E35" s="13" t="s">
        <v>159</v>
      </c>
      <c r="F35" s="13" t="s">
        <v>261</v>
      </c>
      <c r="G35" s="13">
        <v>4</v>
      </c>
      <c r="H35" s="13">
        <v>4</v>
      </c>
      <c r="I35" s="36">
        <v>0</v>
      </c>
      <c r="J35" s="13" t="s">
        <v>123</v>
      </c>
      <c r="K35" s="13" t="s">
        <v>164</v>
      </c>
      <c r="L35" s="13"/>
      <c r="M35" s="13">
        <v>1</v>
      </c>
      <c r="N35" s="36">
        <v>0.75</v>
      </c>
    </row>
    <row r="36" spans="1:14" s="21" customFormat="1" ht="51">
      <c r="A36" s="13" t="s">
        <v>53</v>
      </c>
      <c r="B36" s="14" t="s">
        <v>65</v>
      </c>
      <c r="C36" s="28">
        <v>0.7</v>
      </c>
      <c r="D36" s="28">
        <v>1</v>
      </c>
      <c r="E36" s="13" t="s">
        <v>161</v>
      </c>
      <c r="F36" s="13" t="s">
        <v>163</v>
      </c>
      <c r="G36" s="13">
        <v>10</v>
      </c>
      <c r="H36" s="13">
        <v>11</v>
      </c>
      <c r="I36" s="36">
        <v>1</v>
      </c>
      <c r="J36" s="13" t="s">
        <v>123</v>
      </c>
      <c r="K36" s="13" t="s">
        <v>164</v>
      </c>
      <c r="L36" s="13"/>
      <c r="M36" s="13">
        <v>1</v>
      </c>
      <c r="N36" s="36">
        <v>1</v>
      </c>
    </row>
    <row r="37" spans="1:14" s="21" customFormat="1" ht="51">
      <c r="A37" s="13" t="s">
        <v>58</v>
      </c>
      <c r="B37" s="14" t="s">
        <v>66</v>
      </c>
      <c r="C37" s="28">
        <v>0.7</v>
      </c>
      <c r="D37" s="28">
        <v>1</v>
      </c>
      <c r="E37" s="13" t="s">
        <v>163</v>
      </c>
      <c r="F37" s="13" t="s">
        <v>262</v>
      </c>
      <c r="G37" s="13">
        <v>3</v>
      </c>
      <c r="H37" s="13">
        <v>3</v>
      </c>
      <c r="I37" s="36">
        <v>0</v>
      </c>
      <c r="J37" s="13" t="s">
        <v>164</v>
      </c>
      <c r="K37" s="13" t="s">
        <v>164</v>
      </c>
      <c r="L37" s="13"/>
      <c r="M37" s="13">
        <v>1</v>
      </c>
      <c r="N37" s="36">
        <v>1</v>
      </c>
    </row>
    <row r="38" spans="1:14" s="21" customFormat="1" ht="51">
      <c r="A38" s="13" t="s">
        <v>59</v>
      </c>
      <c r="B38" s="14" t="s">
        <v>67</v>
      </c>
      <c r="C38" s="28">
        <v>0.7</v>
      </c>
      <c r="D38" s="28">
        <v>1</v>
      </c>
      <c r="E38" s="13" t="s">
        <v>165</v>
      </c>
      <c r="F38" s="13" t="s">
        <v>163</v>
      </c>
      <c r="G38" s="13">
        <v>26</v>
      </c>
      <c r="H38" s="13">
        <v>26</v>
      </c>
      <c r="I38" s="36">
        <v>1</v>
      </c>
      <c r="J38" s="13" t="s">
        <v>123</v>
      </c>
      <c r="K38" s="13" t="s">
        <v>164</v>
      </c>
      <c r="L38" s="13"/>
      <c r="M38" s="13">
        <v>1</v>
      </c>
      <c r="N38" s="36">
        <v>1</v>
      </c>
    </row>
    <row r="39" spans="1:14" ht="12.75">
      <c r="A39" s="5">
        <v>3</v>
      </c>
      <c r="B39" s="8" t="s">
        <v>21</v>
      </c>
      <c r="C39" s="27">
        <v>7</v>
      </c>
      <c r="D39" s="27">
        <v>10</v>
      </c>
      <c r="E39" s="34" t="s">
        <v>219</v>
      </c>
      <c r="F39" s="34"/>
      <c r="G39" s="34"/>
      <c r="H39" s="34"/>
      <c r="I39" s="27">
        <f>SUM(I40:I44)</f>
        <v>3.4</v>
      </c>
      <c r="J39" s="34" t="s">
        <v>219</v>
      </c>
      <c r="K39" s="34"/>
      <c r="L39" s="34"/>
      <c r="M39" s="34"/>
      <c r="N39" s="27">
        <f>SUM(N40:N44)</f>
        <v>8</v>
      </c>
    </row>
    <row r="40" spans="1:14" s="21" customFormat="1" ht="63.75">
      <c r="A40" s="13" t="s">
        <v>68</v>
      </c>
      <c r="B40" s="14" t="s">
        <v>73</v>
      </c>
      <c r="C40" s="28">
        <v>1.4</v>
      </c>
      <c r="D40" s="28">
        <v>2</v>
      </c>
      <c r="E40" s="13" t="s">
        <v>118</v>
      </c>
      <c r="F40" s="13" t="s">
        <v>118</v>
      </c>
      <c r="G40" s="13" t="s">
        <v>242</v>
      </c>
      <c r="H40" s="13" t="s">
        <v>242</v>
      </c>
      <c r="I40" s="36">
        <v>1.4</v>
      </c>
      <c r="J40" s="13" t="s">
        <v>119</v>
      </c>
      <c r="K40" s="13" t="s">
        <v>119</v>
      </c>
      <c r="L40" s="13"/>
      <c r="M40" s="13" t="s">
        <v>242</v>
      </c>
      <c r="N40" s="36">
        <v>2</v>
      </c>
    </row>
    <row r="41" spans="1:14" s="21" customFormat="1" ht="51">
      <c r="A41" s="13" t="s">
        <v>69</v>
      </c>
      <c r="B41" s="14" t="s">
        <v>74</v>
      </c>
      <c r="C41" s="28">
        <v>1.4</v>
      </c>
      <c r="D41" s="28">
        <v>2</v>
      </c>
      <c r="E41" s="13" t="s">
        <v>166</v>
      </c>
      <c r="F41" s="13" t="s">
        <v>263</v>
      </c>
      <c r="G41" s="13">
        <v>8.89</v>
      </c>
      <c r="H41" s="13">
        <v>9.97</v>
      </c>
      <c r="I41" s="36">
        <v>0</v>
      </c>
      <c r="J41" s="13" t="s">
        <v>167</v>
      </c>
      <c r="K41" s="13" t="s">
        <v>301</v>
      </c>
      <c r="L41" s="13"/>
      <c r="M41" s="13">
        <v>18</v>
      </c>
      <c r="N41" s="36">
        <v>2</v>
      </c>
    </row>
    <row r="42" spans="1:14" s="21" customFormat="1" ht="63.75">
      <c r="A42" s="13" t="s">
        <v>70</v>
      </c>
      <c r="B42" s="14" t="s">
        <v>75</v>
      </c>
      <c r="C42" s="28">
        <v>1.4</v>
      </c>
      <c r="D42" s="28">
        <v>2</v>
      </c>
      <c r="E42" s="13" t="s">
        <v>169</v>
      </c>
      <c r="F42" s="13" t="s">
        <v>264</v>
      </c>
      <c r="G42" s="13">
        <v>3.5</v>
      </c>
      <c r="H42" s="13">
        <v>4.2</v>
      </c>
      <c r="I42" s="36">
        <v>0</v>
      </c>
      <c r="J42" s="13" t="s">
        <v>170</v>
      </c>
      <c r="K42" s="13" t="s">
        <v>302</v>
      </c>
      <c r="L42" s="13"/>
      <c r="M42" s="13">
        <v>6</v>
      </c>
      <c r="N42" s="36">
        <v>2</v>
      </c>
    </row>
    <row r="43" spans="1:14" s="21" customFormat="1" ht="38.25">
      <c r="A43" s="13" t="s">
        <v>71</v>
      </c>
      <c r="B43" s="14" t="s">
        <v>76</v>
      </c>
      <c r="C43" s="28">
        <v>1.4</v>
      </c>
      <c r="D43" s="28">
        <v>2</v>
      </c>
      <c r="E43" s="13" t="s">
        <v>172</v>
      </c>
      <c r="F43" s="13" t="s">
        <v>265</v>
      </c>
      <c r="G43" s="13">
        <v>4</v>
      </c>
      <c r="H43" s="13">
        <v>4</v>
      </c>
      <c r="I43" s="36">
        <v>0</v>
      </c>
      <c r="J43" s="13" t="s">
        <v>173</v>
      </c>
      <c r="K43" s="13" t="s">
        <v>303</v>
      </c>
      <c r="L43" s="13"/>
      <c r="M43" s="13">
        <v>1.5</v>
      </c>
      <c r="N43" s="36">
        <v>0</v>
      </c>
    </row>
    <row r="44" spans="1:14" s="21" customFormat="1" ht="38.25">
      <c r="A44" s="13" t="s">
        <v>72</v>
      </c>
      <c r="B44" s="14" t="s">
        <v>77</v>
      </c>
      <c r="C44" s="28">
        <v>1.4</v>
      </c>
      <c r="D44" s="28">
        <v>2</v>
      </c>
      <c r="E44" s="13" t="s">
        <v>175</v>
      </c>
      <c r="F44" s="13" t="s">
        <v>266</v>
      </c>
      <c r="G44" s="13">
        <v>11.1</v>
      </c>
      <c r="H44" s="13">
        <v>12.5</v>
      </c>
      <c r="I44" s="36">
        <v>2</v>
      </c>
      <c r="J44" s="13" t="s">
        <v>176</v>
      </c>
      <c r="K44" s="13" t="s">
        <v>304</v>
      </c>
      <c r="L44" s="13"/>
      <c r="M44" s="13">
        <v>14</v>
      </c>
      <c r="N44" s="36">
        <v>2</v>
      </c>
    </row>
    <row r="45" spans="1:14" ht="12.75">
      <c r="A45" s="5">
        <v>4</v>
      </c>
      <c r="B45" s="8" t="s">
        <v>22</v>
      </c>
      <c r="C45" s="27">
        <v>3.5</v>
      </c>
      <c r="D45" s="27">
        <v>5</v>
      </c>
      <c r="E45" s="34" t="s">
        <v>222</v>
      </c>
      <c r="F45" s="34"/>
      <c r="G45" s="34"/>
      <c r="H45" s="34"/>
      <c r="I45" s="27">
        <f>SUM(I46:I48)</f>
        <v>5</v>
      </c>
      <c r="J45" s="34" t="s">
        <v>222</v>
      </c>
      <c r="K45" s="34"/>
      <c r="L45" s="34"/>
      <c r="M45" s="34"/>
      <c r="N45" s="27">
        <f>SUM(N46:N48)</f>
        <v>5</v>
      </c>
    </row>
    <row r="46" spans="1:14" s="21" customFormat="1" ht="51">
      <c r="A46" s="13" t="s">
        <v>78</v>
      </c>
      <c r="B46" s="14" t="s">
        <v>81</v>
      </c>
      <c r="C46" s="28">
        <v>1.4</v>
      </c>
      <c r="D46" s="28">
        <v>2</v>
      </c>
      <c r="E46" s="13" t="s">
        <v>178</v>
      </c>
      <c r="F46" s="13" t="s">
        <v>267</v>
      </c>
      <c r="G46" s="13">
        <v>120</v>
      </c>
      <c r="H46" s="13">
        <v>110</v>
      </c>
      <c r="I46" s="36">
        <v>2</v>
      </c>
      <c r="J46" s="13" t="s">
        <v>179</v>
      </c>
      <c r="K46" s="13" t="s">
        <v>305</v>
      </c>
      <c r="L46" s="13"/>
      <c r="M46" s="13">
        <v>100</v>
      </c>
      <c r="N46" s="36">
        <v>2</v>
      </c>
    </row>
    <row r="47" spans="1:14" s="21" customFormat="1" ht="38.25">
      <c r="A47" s="13" t="s">
        <v>79</v>
      </c>
      <c r="B47" s="14" t="s">
        <v>82</v>
      </c>
      <c r="C47" s="28">
        <v>1</v>
      </c>
      <c r="D47" s="28">
        <v>1.5</v>
      </c>
      <c r="E47" s="13" t="s">
        <v>181</v>
      </c>
      <c r="F47" s="13" t="s">
        <v>268</v>
      </c>
      <c r="G47" s="13">
        <v>97</v>
      </c>
      <c r="H47" s="13">
        <v>97</v>
      </c>
      <c r="I47" s="36">
        <v>1.5</v>
      </c>
      <c r="J47" s="13" t="s">
        <v>182</v>
      </c>
      <c r="K47" s="13" t="s">
        <v>306</v>
      </c>
      <c r="L47" s="13"/>
      <c r="M47" s="13">
        <v>57</v>
      </c>
      <c r="N47" s="36">
        <v>1.5</v>
      </c>
    </row>
    <row r="48" spans="1:14" s="21" customFormat="1" ht="38.25">
      <c r="A48" s="13" t="s">
        <v>80</v>
      </c>
      <c r="B48" s="14" t="s">
        <v>83</v>
      </c>
      <c r="C48" s="28">
        <v>1</v>
      </c>
      <c r="D48" s="28">
        <v>1.5</v>
      </c>
      <c r="E48" s="13" t="s">
        <v>184</v>
      </c>
      <c r="F48" s="13" t="s">
        <v>285</v>
      </c>
      <c r="G48" s="13">
        <v>20</v>
      </c>
      <c r="H48" s="13">
        <v>20</v>
      </c>
      <c r="I48" s="36">
        <v>1.5</v>
      </c>
      <c r="J48" s="13" t="s">
        <v>185</v>
      </c>
      <c r="K48" s="13" t="s">
        <v>307</v>
      </c>
      <c r="L48" s="13"/>
      <c r="M48" s="13">
        <v>22</v>
      </c>
      <c r="N48" s="36">
        <v>1.5</v>
      </c>
    </row>
    <row r="49" spans="1:14" ht="12.75">
      <c r="A49" s="5">
        <v>5</v>
      </c>
      <c r="B49" s="8" t="s">
        <v>23</v>
      </c>
      <c r="C49" s="27">
        <v>4.2</v>
      </c>
      <c r="D49" s="27">
        <v>6</v>
      </c>
      <c r="E49" s="5" t="s">
        <v>224</v>
      </c>
      <c r="F49" s="5"/>
      <c r="G49" s="5"/>
      <c r="H49" s="5"/>
      <c r="I49" s="27">
        <f>SUM(I50:I52)</f>
        <v>2</v>
      </c>
      <c r="J49" s="5" t="s">
        <v>224</v>
      </c>
      <c r="K49" s="5"/>
      <c r="L49" s="5"/>
      <c r="M49" s="5"/>
      <c r="N49" s="27">
        <f>SUM(N50:N52)</f>
        <v>2.9714285714285715</v>
      </c>
    </row>
    <row r="50" spans="1:14" s="21" customFormat="1" ht="38.25">
      <c r="A50" s="13" t="s">
        <v>84</v>
      </c>
      <c r="B50" s="14" t="s">
        <v>87</v>
      </c>
      <c r="C50" s="28">
        <v>1.4</v>
      </c>
      <c r="D50" s="28">
        <v>2</v>
      </c>
      <c r="E50" s="13" t="s">
        <v>186</v>
      </c>
      <c r="F50" s="13" t="s">
        <v>269</v>
      </c>
      <c r="G50" s="13">
        <v>3.3</v>
      </c>
      <c r="H50" s="13">
        <v>4.1</v>
      </c>
      <c r="I50" s="36">
        <v>2</v>
      </c>
      <c r="J50" s="13" t="s">
        <v>187</v>
      </c>
      <c r="K50" s="13" t="s">
        <v>308</v>
      </c>
      <c r="L50" s="13"/>
      <c r="M50" s="13">
        <v>2.5</v>
      </c>
      <c r="N50" s="36">
        <v>0</v>
      </c>
    </row>
    <row r="51" spans="1:14" s="21" customFormat="1" ht="25.5">
      <c r="A51" s="13" t="s">
        <v>85</v>
      </c>
      <c r="B51" s="14" t="s">
        <v>88</v>
      </c>
      <c r="C51" s="28">
        <v>1.4</v>
      </c>
      <c r="D51" s="28">
        <v>2</v>
      </c>
      <c r="E51" s="13" t="s">
        <v>189</v>
      </c>
      <c r="F51" s="13" t="s">
        <v>270</v>
      </c>
      <c r="G51" s="47">
        <v>2</v>
      </c>
      <c r="H51" s="13">
        <v>0</v>
      </c>
      <c r="I51" s="36">
        <v>0</v>
      </c>
      <c r="J51" s="13" t="s">
        <v>190</v>
      </c>
      <c r="K51" s="13" t="s">
        <v>309</v>
      </c>
      <c r="L51" s="13"/>
      <c r="M51" s="13">
        <v>17</v>
      </c>
      <c r="N51" s="36">
        <f>$C51+(M51-14)/(24.5-14)*($D51-$C51)</f>
        <v>1.5714285714285714</v>
      </c>
    </row>
    <row r="52" spans="1:14" s="21" customFormat="1" ht="51">
      <c r="A52" s="13" t="s">
        <v>86</v>
      </c>
      <c r="B52" s="14" t="s">
        <v>89</v>
      </c>
      <c r="C52" s="28">
        <v>1.4</v>
      </c>
      <c r="D52" s="28">
        <v>2</v>
      </c>
      <c r="E52" s="13" t="s">
        <v>192</v>
      </c>
      <c r="F52" s="13" t="s">
        <v>271</v>
      </c>
      <c r="G52" s="13">
        <v>10</v>
      </c>
      <c r="H52" s="13">
        <v>10</v>
      </c>
      <c r="I52" s="36">
        <v>0</v>
      </c>
      <c r="J52" s="13" t="s">
        <v>193</v>
      </c>
      <c r="K52" s="13" t="s">
        <v>310</v>
      </c>
      <c r="L52" s="13"/>
      <c r="M52" s="13">
        <v>42</v>
      </c>
      <c r="N52" s="36">
        <v>1.4</v>
      </c>
    </row>
    <row r="53" spans="1:14" ht="25.5">
      <c r="A53" s="5">
        <v>6</v>
      </c>
      <c r="B53" s="8" t="s">
        <v>24</v>
      </c>
      <c r="C53" s="27">
        <v>2.8</v>
      </c>
      <c r="D53" s="27">
        <v>4</v>
      </c>
      <c r="E53" s="5" t="s">
        <v>225</v>
      </c>
      <c r="F53" s="5"/>
      <c r="G53" s="5"/>
      <c r="H53" s="5"/>
      <c r="I53" s="27">
        <f>SUM(I54:I56)</f>
        <v>4</v>
      </c>
      <c r="J53" s="5" t="s">
        <v>225</v>
      </c>
      <c r="K53" s="5"/>
      <c r="L53" s="5"/>
      <c r="M53" s="5"/>
      <c r="N53" s="27">
        <f>SUM(N54:N56)</f>
        <v>3.8685714285714283</v>
      </c>
    </row>
    <row r="54" spans="1:14" s="21" customFormat="1" ht="38.25">
      <c r="A54" s="13" t="s">
        <v>90</v>
      </c>
      <c r="B54" s="14" t="s">
        <v>93</v>
      </c>
      <c r="C54" s="28">
        <v>1.4</v>
      </c>
      <c r="D54" s="28">
        <v>2</v>
      </c>
      <c r="E54" s="13" t="s">
        <v>195</v>
      </c>
      <c r="F54" s="13" t="s">
        <v>272</v>
      </c>
      <c r="G54" s="13">
        <v>660</v>
      </c>
      <c r="H54" s="47">
        <v>660</v>
      </c>
      <c r="I54" s="36">
        <v>2</v>
      </c>
      <c r="J54" s="13" t="s">
        <v>196</v>
      </c>
      <c r="K54" s="13" t="s">
        <v>311</v>
      </c>
      <c r="L54" s="13"/>
      <c r="M54" s="13">
        <v>327</v>
      </c>
      <c r="N54" s="36">
        <f>$C54+(M54-245)/(350-245)*($D54-$C54)</f>
        <v>1.8685714285714285</v>
      </c>
    </row>
    <row r="55" spans="1:14" s="21" customFormat="1" ht="38.25">
      <c r="A55" s="13" t="s">
        <v>91</v>
      </c>
      <c r="B55" s="14" t="s">
        <v>94</v>
      </c>
      <c r="C55" s="28">
        <v>0.7</v>
      </c>
      <c r="D55" s="28">
        <v>1</v>
      </c>
      <c r="E55" s="13" t="s">
        <v>198</v>
      </c>
      <c r="F55" s="13" t="s">
        <v>273</v>
      </c>
      <c r="G55" s="13">
        <v>98</v>
      </c>
      <c r="H55" s="13">
        <v>97</v>
      </c>
      <c r="I55" s="36">
        <v>1</v>
      </c>
      <c r="J55" s="13" t="s">
        <v>199</v>
      </c>
      <c r="K55" s="13" t="s">
        <v>312</v>
      </c>
      <c r="L55" s="13"/>
      <c r="M55" s="13">
        <v>90</v>
      </c>
      <c r="N55" s="36">
        <v>1</v>
      </c>
    </row>
    <row r="56" spans="1:14" s="21" customFormat="1" ht="25.5">
      <c r="A56" s="13" t="s">
        <v>92</v>
      </c>
      <c r="B56" s="14" t="s">
        <v>95</v>
      </c>
      <c r="C56" s="28">
        <v>0.7</v>
      </c>
      <c r="D56" s="28">
        <v>1</v>
      </c>
      <c r="E56" s="13" t="s">
        <v>201</v>
      </c>
      <c r="F56" s="13" t="s">
        <v>274</v>
      </c>
      <c r="G56" s="13">
        <v>80</v>
      </c>
      <c r="H56" s="13">
        <v>85</v>
      </c>
      <c r="I56" s="36">
        <v>1</v>
      </c>
      <c r="J56" s="13" t="s">
        <v>202</v>
      </c>
      <c r="K56" s="13" t="s">
        <v>313</v>
      </c>
      <c r="L56" s="13"/>
      <c r="M56" s="13">
        <v>70</v>
      </c>
      <c r="N56" s="36">
        <v>1</v>
      </c>
    </row>
    <row r="57" spans="1:14" ht="25.5">
      <c r="A57" s="5">
        <v>7</v>
      </c>
      <c r="B57" s="8" t="s">
        <v>25</v>
      </c>
      <c r="C57" s="27">
        <v>1.4</v>
      </c>
      <c r="D57" s="27">
        <v>2</v>
      </c>
      <c r="E57" s="5" t="s">
        <v>226</v>
      </c>
      <c r="F57" s="5"/>
      <c r="G57" s="5"/>
      <c r="H57" s="5"/>
      <c r="I57" s="27">
        <f>SUM(I58)</f>
        <v>2</v>
      </c>
      <c r="J57" s="5" t="s">
        <v>226</v>
      </c>
      <c r="K57" s="5"/>
      <c r="L57" s="5"/>
      <c r="M57" s="5"/>
      <c r="N57" s="27">
        <f>SUM(N58)</f>
        <v>1.7</v>
      </c>
    </row>
    <row r="58" spans="1:14" s="21" customFormat="1" ht="38.25">
      <c r="A58" s="13" t="s">
        <v>97</v>
      </c>
      <c r="B58" s="14" t="s">
        <v>96</v>
      </c>
      <c r="C58" s="28">
        <v>1.4</v>
      </c>
      <c r="D58" s="28">
        <v>2</v>
      </c>
      <c r="E58" s="13" t="s">
        <v>203</v>
      </c>
      <c r="F58" s="13" t="s">
        <v>275</v>
      </c>
      <c r="G58" s="13">
        <v>65</v>
      </c>
      <c r="H58" s="47">
        <v>65</v>
      </c>
      <c r="I58" s="36">
        <v>2</v>
      </c>
      <c r="J58" s="13" t="s">
        <v>204</v>
      </c>
      <c r="K58" s="13" t="s">
        <v>314</v>
      </c>
      <c r="L58" s="13"/>
      <c r="M58" s="13">
        <v>8</v>
      </c>
      <c r="N58" s="36">
        <f>$C58+(M58-6)/(10-6)*($D58-$C58)</f>
        <v>1.7</v>
      </c>
    </row>
    <row r="59" spans="1:14" ht="38.25">
      <c r="A59" s="5">
        <v>8</v>
      </c>
      <c r="B59" s="8" t="s">
        <v>26</v>
      </c>
      <c r="C59" s="27">
        <v>5.6</v>
      </c>
      <c r="D59" s="27">
        <v>8</v>
      </c>
      <c r="E59" s="5" t="s">
        <v>227</v>
      </c>
      <c r="F59" s="5"/>
      <c r="G59" s="5"/>
      <c r="H59" s="5"/>
      <c r="I59" s="27">
        <f>SUM(I60:I64)</f>
        <v>5</v>
      </c>
      <c r="J59" s="5" t="s">
        <v>227</v>
      </c>
      <c r="K59" s="5"/>
      <c r="L59" s="5"/>
      <c r="M59" s="5"/>
      <c r="N59" s="27">
        <f>SUM(N60:N64)</f>
        <v>6.571428571428571</v>
      </c>
    </row>
    <row r="60" spans="1:14" s="21" customFormat="1" ht="25.5">
      <c r="A60" s="13" t="s">
        <v>98</v>
      </c>
      <c r="B60" s="14" t="s">
        <v>103</v>
      </c>
      <c r="C60" s="28">
        <v>0.7</v>
      </c>
      <c r="D60" s="28">
        <v>1</v>
      </c>
      <c r="E60" s="13" t="s">
        <v>165</v>
      </c>
      <c r="F60" s="13" t="s">
        <v>276</v>
      </c>
      <c r="G60" s="13">
        <v>424</v>
      </c>
      <c r="H60" s="47">
        <v>424</v>
      </c>
      <c r="I60" s="36">
        <v>1</v>
      </c>
      <c r="J60" s="13" t="s">
        <v>163</v>
      </c>
      <c r="K60" s="13" t="s">
        <v>315</v>
      </c>
      <c r="L60" s="13"/>
      <c r="M60" s="13">
        <v>8</v>
      </c>
      <c r="N60" s="36">
        <v>1</v>
      </c>
    </row>
    <row r="61" spans="1:14" s="21" customFormat="1" ht="38.25">
      <c r="A61" s="13" t="s">
        <v>99</v>
      </c>
      <c r="B61" s="14" t="s">
        <v>104</v>
      </c>
      <c r="C61" s="28">
        <v>1.4</v>
      </c>
      <c r="D61" s="28">
        <v>2</v>
      </c>
      <c r="E61" s="13" t="s">
        <v>206</v>
      </c>
      <c r="F61" s="13" t="s">
        <v>277</v>
      </c>
      <c r="G61" s="13">
        <v>13.2</v>
      </c>
      <c r="H61" s="47">
        <v>13.2</v>
      </c>
      <c r="I61" s="36">
        <v>2</v>
      </c>
      <c r="J61" s="13" t="s">
        <v>207</v>
      </c>
      <c r="K61" s="13" t="s">
        <v>316</v>
      </c>
      <c r="L61" s="13"/>
      <c r="M61" s="13">
        <v>3</v>
      </c>
      <c r="N61" s="36">
        <f>$C61+(M61-2.8)/(3.5-2.8)*($D61-$C61)</f>
        <v>1.5714285714285714</v>
      </c>
    </row>
    <row r="62" spans="1:14" s="21" customFormat="1" ht="38.25">
      <c r="A62" s="13" t="s">
        <v>100</v>
      </c>
      <c r="B62" s="14" t="s">
        <v>105</v>
      </c>
      <c r="C62" s="28">
        <v>1.4</v>
      </c>
      <c r="D62" s="28">
        <v>2</v>
      </c>
      <c r="E62" s="13" t="s">
        <v>180</v>
      </c>
      <c r="F62" s="13" t="s">
        <v>278</v>
      </c>
      <c r="G62" s="13">
        <v>96</v>
      </c>
      <c r="H62" s="47">
        <v>96</v>
      </c>
      <c r="I62" s="36">
        <v>2</v>
      </c>
      <c r="J62" s="13" t="s">
        <v>209</v>
      </c>
      <c r="K62" s="13" t="s">
        <v>317</v>
      </c>
      <c r="L62" s="13"/>
      <c r="M62" s="13">
        <v>90</v>
      </c>
      <c r="N62" s="36">
        <v>2</v>
      </c>
    </row>
    <row r="63" spans="1:14" s="21" customFormat="1" ht="63.75">
      <c r="A63" s="13" t="s">
        <v>101</v>
      </c>
      <c r="B63" s="14" t="s">
        <v>106</v>
      </c>
      <c r="C63" s="28">
        <v>1.4</v>
      </c>
      <c r="D63" s="28">
        <v>2</v>
      </c>
      <c r="E63" s="13" t="s">
        <v>209</v>
      </c>
      <c r="F63" s="13" t="s">
        <v>279</v>
      </c>
      <c r="G63" s="47">
        <v>96</v>
      </c>
      <c r="H63" s="47">
        <v>0</v>
      </c>
      <c r="I63" s="36">
        <v>0</v>
      </c>
      <c r="J63" s="13" t="s">
        <v>211</v>
      </c>
      <c r="K63" s="13" t="s">
        <v>318</v>
      </c>
      <c r="L63" s="13"/>
      <c r="M63" s="13">
        <v>65</v>
      </c>
      <c r="N63" s="36">
        <v>2</v>
      </c>
    </row>
    <row r="64" spans="1:14" s="21" customFormat="1" ht="25.5">
      <c r="A64" s="13" t="s">
        <v>102</v>
      </c>
      <c r="B64" s="14" t="s">
        <v>107</v>
      </c>
      <c r="C64" s="28">
        <v>0.7</v>
      </c>
      <c r="D64" s="28">
        <v>1</v>
      </c>
      <c r="E64" s="13" t="s">
        <v>213</v>
      </c>
      <c r="F64" s="13" t="s">
        <v>164</v>
      </c>
      <c r="G64" s="13">
        <v>0</v>
      </c>
      <c r="H64" s="13">
        <v>0</v>
      </c>
      <c r="I64" s="36">
        <v>0</v>
      </c>
      <c r="J64" s="13" t="s">
        <v>162</v>
      </c>
      <c r="K64" s="13" t="s">
        <v>162</v>
      </c>
      <c r="L64" s="13"/>
      <c r="M64" s="13" t="s">
        <v>244</v>
      </c>
      <c r="N64" s="36">
        <v>0</v>
      </c>
    </row>
    <row r="65" spans="1:14" s="3" customFormat="1" ht="25.5">
      <c r="A65" s="6" t="s">
        <v>28</v>
      </c>
      <c r="B65" s="9" t="s">
        <v>27</v>
      </c>
      <c r="C65" s="29">
        <v>7</v>
      </c>
      <c r="D65" s="29">
        <v>10</v>
      </c>
      <c r="E65" s="23" t="s">
        <v>219</v>
      </c>
      <c r="F65" s="23"/>
      <c r="G65" s="23" t="s">
        <v>370</v>
      </c>
      <c r="H65" s="23"/>
      <c r="I65" s="29">
        <f>I66+I67+I70+I72+I74</f>
        <v>3.0999999999999996</v>
      </c>
      <c r="J65" s="23" t="s">
        <v>219</v>
      </c>
      <c r="K65" s="23"/>
      <c r="L65" s="23"/>
      <c r="M65" s="23"/>
      <c r="N65" s="29">
        <f>N66+N67+N70+N72+N74</f>
        <v>2.8</v>
      </c>
    </row>
    <row r="66" spans="1:14" ht="51">
      <c r="A66" s="5">
        <v>1</v>
      </c>
      <c r="B66" s="8" t="s">
        <v>29</v>
      </c>
      <c r="C66" s="27">
        <v>1.4</v>
      </c>
      <c r="D66" s="27">
        <v>2</v>
      </c>
      <c r="E66" s="5" t="s">
        <v>214</v>
      </c>
      <c r="F66" s="5" t="s">
        <v>214</v>
      </c>
      <c r="G66" s="5">
        <v>0</v>
      </c>
      <c r="H66" s="5">
        <v>0</v>
      </c>
      <c r="I66" s="35">
        <v>0</v>
      </c>
      <c r="J66" s="5" t="s">
        <v>214</v>
      </c>
      <c r="K66" s="5" t="s">
        <v>214</v>
      </c>
      <c r="L66" s="5"/>
      <c r="M66" s="5" t="s">
        <v>245</v>
      </c>
      <c r="N66" s="35">
        <v>1.4</v>
      </c>
    </row>
    <row r="67" spans="1:14" ht="12.75">
      <c r="A67" s="5">
        <v>2</v>
      </c>
      <c r="B67" s="8" t="s">
        <v>30</v>
      </c>
      <c r="C67" s="27">
        <v>1.4</v>
      </c>
      <c r="D67" s="27">
        <v>2</v>
      </c>
      <c r="E67" s="5" t="s">
        <v>226</v>
      </c>
      <c r="F67" s="5"/>
      <c r="G67" s="5"/>
      <c r="H67" s="5"/>
      <c r="I67" s="27">
        <f>SUM(I68:I69)</f>
        <v>0</v>
      </c>
      <c r="J67" s="5" t="s">
        <v>226</v>
      </c>
      <c r="K67" s="5"/>
      <c r="L67" s="5"/>
      <c r="M67" s="5"/>
      <c r="N67" s="27">
        <f>SUM(N68:N69)</f>
        <v>1.4</v>
      </c>
    </row>
    <row r="68" spans="1:14" s="21" customFormat="1" ht="51">
      <c r="A68" s="13" t="s">
        <v>48</v>
      </c>
      <c r="B68" s="14" t="s">
        <v>111</v>
      </c>
      <c r="C68" s="28">
        <v>0.7</v>
      </c>
      <c r="D68" s="28">
        <v>1</v>
      </c>
      <c r="E68" s="13" t="s">
        <v>121</v>
      </c>
      <c r="F68" s="13" t="s">
        <v>280</v>
      </c>
      <c r="G68" s="13">
        <v>0</v>
      </c>
      <c r="H68" s="13">
        <v>0</v>
      </c>
      <c r="I68" s="36">
        <v>0</v>
      </c>
      <c r="J68" s="13" t="s">
        <v>122</v>
      </c>
      <c r="K68" s="13" t="s">
        <v>122</v>
      </c>
      <c r="L68" s="13"/>
      <c r="M68" s="13" t="s">
        <v>246</v>
      </c>
      <c r="N68" s="36">
        <v>0.7</v>
      </c>
    </row>
    <row r="69" spans="1:14" s="21" customFormat="1" ht="51">
      <c r="A69" s="13" t="s">
        <v>49</v>
      </c>
      <c r="B69" s="14" t="s">
        <v>112</v>
      </c>
      <c r="C69" s="28">
        <v>0.7</v>
      </c>
      <c r="D69" s="28">
        <v>1</v>
      </c>
      <c r="E69" s="13" t="s">
        <v>123</v>
      </c>
      <c r="F69" s="13" t="s">
        <v>282</v>
      </c>
      <c r="G69" s="13">
        <v>0</v>
      </c>
      <c r="H69" s="13">
        <v>0</v>
      </c>
      <c r="I69" s="36">
        <v>0</v>
      </c>
      <c r="J69" s="13" t="s">
        <v>122</v>
      </c>
      <c r="K69" s="13" t="s">
        <v>122</v>
      </c>
      <c r="L69" s="13"/>
      <c r="M69" s="13" t="s">
        <v>246</v>
      </c>
      <c r="N69" s="36">
        <v>0.7</v>
      </c>
    </row>
    <row r="70" spans="1:14" ht="25.5">
      <c r="A70" s="5">
        <v>3</v>
      </c>
      <c r="B70" s="8" t="s">
        <v>31</v>
      </c>
      <c r="C70" s="27">
        <v>1.4</v>
      </c>
      <c r="D70" s="27">
        <v>2</v>
      </c>
      <c r="E70" s="5" t="s">
        <v>226</v>
      </c>
      <c r="F70" s="5"/>
      <c r="G70" s="5"/>
      <c r="H70" s="5"/>
      <c r="I70" s="27">
        <f>SUM(I71)</f>
        <v>0</v>
      </c>
      <c r="J70" s="5" t="s">
        <v>226</v>
      </c>
      <c r="K70" s="5"/>
      <c r="L70" s="5"/>
      <c r="M70" s="5"/>
      <c r="N70" s="27">
        <f>SUM(N71)</f>
        <v>0</v>
      </c>
    </row>
    <row r="71" spans="1:14" s="21" customFormat="1" ht="51">
      <c r="A71" s="13" t="s">
        <v>68</v>
      </c>
      <c r="B71" s="14" t="s">
        <v>113</v>
      </c>
      <c r="C71" s="28">
        <v>1.4</v>
      </c>
      <c r="D71" s="28">
        <v>2</v>
      </c>
      <c r="E71" s="13" t="s">
        <v>215</v>
      </c>
      <c r="F71" s="13" t="s">
        <v>281</v>
      </c>
      <c r="G71" s="13">
        <v>0</v>
      </c>
      <c r="H71" s="13">
        <v>0</v>
      </c>
      <c r="I71" s="36">
        <v>0</v>
      </c>
      <c r="J71" s="13" t="s">
        <v>191</v>
      </c>
      <c r="K71" s="13" t="s">
        <v>319</v>
      </c>
      <c r="L71" s="13"/>
      <c r="M71" s="13">
        <v>6</v>
      </c>
      <c r="N71" s="36">
        <v>0</v>
      </c>
    </row>
    <row r="72" spans="1:14" ht="12.75">
      <c r="A72" s="5">
        <v>4</v>
      </c>
      <c r="B72" s="8" t="s">
        <v>32</v>
      </c>
      <c r="C72" s="27">
        <v>1.4</v>
      </c>
      <c r="D72" s="27">
        <v>2</v>
      </c>
      <c r="E72" s="5" t="s">
        <v>226</v>
      </c>
      <c r="F72" s="5"/>
      <c r="G72" s="5"/>
      <c r="H72" s="5"/>
      <c r="I72" s="27">
        <f>SUM(I73)</f>
        <v>1.4</v>
      </c>
      <c r="J72" s="5"/>
      <c r="K72" s="5"/>
      <c r="L72" s="5"/>
      <c r="M72" s="5"/>
      <c r="N72" s="27">
        <f>SUM(N73)</f>
        <v>0</v>
      </c>
    </row>
    <row r="73" spans="1:14" s="21" customFormat="1" ht="38.25">
      <c r="A73" s="17" t="s">
        <v>78</v>
      </c>
      <c r="B73" s="18" t="s">
        <v>358</v>
      </c>
      <c r="C73" s="30">
        <v>1.4</v>
      </c>
      <c r="D73" s="30">
        <v>2</v>
      </c>
      <c r="E73" s="13" t="s">
        <v>217</v>
      </c>
      <c r="F73" s="13" t="s">
        <v>173</v>
      </c>
      <c r="G73" s="17">
        <v>0</v>
      </c>
      <c r="H73" s="17">
        <v>3</v>
      </c>
      <c r="I73" s="37">
        <v>1.4</v>
      </c>
      <c r="J73" s="13" t="s">
        <v>218</v>
      </c>
      <c r="K73" s="13" t="s">
        <v>320</v>
      </c>
      <c r="L73" s="17"/>
      <c r="M73" s="17">
        <v>1</v>
      </c>
      <c r="N73" s="37">
        <v>0</v>
      </c>
    </row>
    <row r="74" spans="1:14" ht="25.5">
      <c r="A74" s="15">
        <v>5</v>
      </c>
      <c r="B74" s="16" t="s">
        <v>33</v>
      </c>
      <c r="C74" s="27">
        <v>1.4</v>
      </c>
      <c r="D74" s="27">
        <v>2</v>
      </c>
      <c r="E74" s="5" t="s">
        <v>226</v>
      </c>
      <c r="F74" s="15"/>
      <c r="G74" s="15"/>
      <c r="H74" s="15"/>
      <c r="I74" s="38">
        <f>SUM(I75:I76)</f>
        <v>1.7</v>
      </c>
      <c r="J74" s="5" t="s">
        <v>226</v>
      </c>
      <c r="K74" s="5"/>
      <c r="L74" s="15"/>
      <c r="M74" s="15"/>
      <c r="N74" s="38">
        <f>SUM(N75:N76)</f>
        <v>0</v>
      </c>
    </row>
    <row r="75" spans="1:14" s="21" customFormat="1" ht="89.25">
      <c r="A75" s="17" t="s">
        <v>84</v>
      </c>
      <c r="B75" s="18" t="s">
        <v>114</v>
      </c>
      <c r="C75" s="30">
        <v>0.7</v>
      </c>
      <c r="D75" s="30">
        <v>1</v>
      </c>
      <c r="E75" s="13" t="s">
        <v>237</v>
      </c>
      <c r="F75" s="13" t="s">
        <v>237</v>
      </c>
      <c r="G75" s="17">
        <v>0</v>
      </c>
      <c r="H75" s="57">
        <v>0</v>
      </c>
      <c r="I75" s="37">
        <v>0.7</v>
      </c>
      <c r="J75" s="13" t="s">
        <v>237</v>
      </c>
      <c r="K75" s="13" t="s">
        <v>237</v>
      </c>
      <c r="L75" s="17"/>
      <c r="M75" s="17">
        <v>0</v>
      </c>
      <c r="N75" s="37">
        <v>0</v>
      </c>
    </row>
    <row r="76" spans="1:14" s="21" customFormat="1" ht="63.75">
      <c r="A76" s="17" t="s">
        <v>85</v>
      </c>
      <c r="B76" s="18" t="s">
        <v>115</v>
      </c>
      <c r="C76" s="30">
        <v>0.7</v>
      </c>
      <c r="D76" s="30">
        <v>1</v>
      </c>
      <c r="E76" s="13" t="s">
        <v>124</v>
      </c>
      <c r="F76" s="13" t="s">
        <v>283</v>
      </c>
      <c r="G76" s="17">
        <v>70</v>
      </c>
      <c r="H76" s="17">
        <v>70</v>
      </c>
      <c r="I76" s="37">
        <v>1</v>
      </c>
      <c r="J76" s="13" t="s">
        <v>125</v>
      </c>
      <c r="K76" s="13" t="s">
        <v>321</v>
      </c>
      <c r="L76" s="17"/>
      <c r="M76" s="17">
        <v>0</v>
      </c>
      <c r="N76" s="37">
        <v>0</v>
      </c>
    </row>
    <row r="77" spans="1:14" s="3" customFormat="1" ht="25.5">
      <c r="A77" s="22"/>
      <c r="B77" s="10" t="s">
        <v>34</v>
      </c>
      <c r="C77" s="31">
        <f>C8+C17+C21+C24+C26+C65</f>
        <v>70</v>
      </c>
      <c r="D77" s="31">
        <f>D8+D17+D21+D24+D26+D65</f>
        <v>100</v>
      </c>
      <c r="E77" s="22" t="s">
        <v>228</v>
      </c>
      <c r="F77" s="22"/>
      <c r="G77" s="31">
        <f>G8+G17+G21+G24+G26+G65</f>
        <v>52.699999999999996</v>
      </c>
      <c r="H77" s="31"/>
      <c r="I77" s="31">
        <f>I8+I17+I21+I24+I26+I65</f>
        <v>68.5761</v>
      </c>
      <c r="J77" s="22" t="s">
        <v>228</v>
      </c>
      <c r="K77" s="22"/>
      <c r="L77" s="22" t="s">
        <v>383</v>
      </c>
      <c r="M77" s="22"/>
      <c r="N77" s="31">
        <f>N8+N17+N21+N24+N26+N65</f>
        <v>71.41542857142858</v>
      </c>
    </row>
    <row r="78" spans="1:14" s="19" customFormat="1" ht="25.5">
      <c r="A78" s="59"/>
      <c r="B78" s="60" t="s">
        <v>365</v>
      </c>
      <c r="C78" s="61"/>
      <c r="D78" s="61"/>
      <c r="E78" s="59"/>
      <c r="F78" s="59"/>
      <c r="G78" s="59"/>
      <c r="H78" s="59"/>
      <c r="I78" s="61"/>
      <c r="J78" s="59"/>
      <c r="K78" s="59"/>
      <c r="L78" s="59"/>
      <c r="M78" s="59"/>
      <c r="N78" s="61"/>
    </row>
    <row r="79" spans="1:14" s="19" customFormat="1" ht="12.75">
      <c r="A79" s="22" t="s">
        <v>2</v>
      </c>
      <c r="B79" s="10" t="s">
        <v>3</v>
      </c>
      <c r="C79" s="61"/>
      <c r="D79" s="61"/>
      <c r="E79" s="65">
        <f>D8</f>
        <v>15</v>
      </c>
      <c r="F79" s="59"/>
      <c r="G79" s="64">
        <f>G8/$E79</f>
        <v>0.6266666666666667</v>
      </c>
      <c r="H79" s="59"/>
      <c r="I79" s="64">
        <f>I8/$E79</f>
        <v>0.6666666666666666</v>
      </c>
      <c r="J79" s="59"/>
      <c r="K79" s="59"/>
      <c r="L79" s="59"/>
      <c r="M79" s="59"/>
      <c r="N79" s="64">
        <f>N8/$E79</f>
        <v>1.1666666666666667</v>
      </c>
    </row>
    <row r="80" spans="1:14" s="19" customFormat="1" ht="12.75">
      <c r="A80" s="22" t="s">
        <v>6</v>
      </c>
      <c r="B80" s="10" t="s">
        <v>7</v>
      </c>
      <c r="C80" s="61"/>
      <c r="D80" s="61"/>
      <c r="E80" s="65">
        <f>D17</f>
        <v>10</v>
      </c>
      <c r="F80" s="59"/>
      <c r="G80" s="64">
        <f>G17/$E80</f>
        <v>0.4</v>
      </c>
      <c r="H80" s="59"/>
      <c r="I80" s="64">
        <f>I17/$E80</f>
        <v>0.68831</v>
      </c>
      <c r="J80" s="59"/>
      <c r="K80" s="59"/>
      <c r="L80" s="59"/>
      <c r="M80" s="59"/>
      <c r="N80" s="64">
        <f>N17/$E80</f>
        <v>0.5724</v>
      </c>
    </row>
    <row r="81" spans="1:14" s="19" customFormat="1" ht="12.75">
      <c r="A81" s="22" t="s">
        <v>12</v>
      </c>
      <c r="B81" s="10" t="s">
        <v>11</v>
      </c>
      <c r="C81" s="61"/>
      <c r="D81" s="61"/>
      <c r="E81" s="65">
        <f>D21</f>
        <v>5</v>
      </c>
      <c r="F81" s="59"/>
      <c r="G81" s="64">
        <f>G21/$E81</f>
        <v>0</v>
      </c>
      <c r="H81" s="59"/>
      <c r="I81" s="64">
        <f>I21/$E81</f>
        <v>0.8385999999999999</v>
      </c>
      <c r="J81" s="59"/>
      <c r="K81" s="59"/>
      <c r="L81" s="59"/>
      <c r="M81" s="59"/>
      <c r="N81" s="64">
        <f>N21/$E81</f>
        <v>0</v>
      </c>
    </row>
    <row r="82" spans="1:14" s="19" customFormat="1" ht="25.5">
      <c r="A82" s="22" t="s">
        <v>14</v>
      </c>
      <c r="B82" s="10" t="s">
        <v>15</v>
      </c>
      <c r="C82" s="61"/>
      <c r="D82" s="61"/>
      <c r="E82" s="65">
        <f>D24</f>
        <v>5</v>
      </c>
      <c r="F82" s="59"/>
      <c r="G82" s="64">
        <f>G24/$E82</f>
        <v>0</v>
      </c>
      <c r="H82" s="59"/>
      <c r="I82" s="64">
        <f>I24/$E82</f>
        <v>1</v>
      </c>
      <c r="J82" s="59"/>
      <c r="K82" s="59"/>
      <c r="L82" s="59"/>
      <c r="M82" s="59"/>
      <c r="N82" s="64">
        <f>N24/$E82</f>
        <v>0.20600000000000002</v>
      </c>
    </row>
    <row r="83" spans="1:14" s="19" customFormat="1" ht="25.5">
      <c r="A83" s="22" t="s">
        <v>17</v>
      </c>
      <c r="B83" s="10" t="s">
        <v>18</v>
      </c>
      <c r="C83" s="61"/>
      <c r="D83" s="61"/>
      <c r="E83" s="65">
        <f>D26</f>
        <v>55</v>
      </c>
      <c r="F83" s="59"/>
      <c r="G83" s="64">
        <f>G26/$E83</f>
        <v>0.6509090909090909</v>
      </c>
      <c r="H83" s="59"/>
      <c r="I83" s="64">
        <f>I26/$E83</f>
        <v>0.7163636363636363</v>
      </c>
      <c r="J83" s="59"/>
      <c r="K83" s="59"/>
      <c r="L83" s="59"/>
      <c r="M83" s="59"/>
      <c r="N83" s="64">
        <f>N26/$E83</f>
        <v>0.8065714285714286</v>
      </c>
    </row>
    <row r="84" spans="1:14" s="19" customFormat="1" ht="12.75">
      <c r="A84" s="22" t="s">
        <v>28</v>
      </c>
      <c r="B84" s="10" t="s">
        <v>27</v>
      </c>
      <c r="C84" s="61"/>
      <c r="D84" s="61"/>
      <c r="E84" s="65">
        <f>D65</f>
        <v>10</v>
      </c>
      <c r="F84" s="59"/>
      <c r="G84" s="64">
        <f>G65/$E84</f>
        <v>0.35</v>
      </c>
      <c r="H84" s="59"/>
      <c r="I84" s="64">
        <f>I65/$E84</f>
        <v>0.30999999999999994</v>
      </c>
      <c r="J84" s="59"/>
      <c r="K84" s="59"/>
      <c r="L84" s="59"/>
      <c r="M84" s="59"/>
      <c r="N84" s="64">
        <f>N65/$E84</f>
        <v>0.27999999999999997</v>
      </c>
    </row>
    <row r="86" spans="1:4" ht="12.75">
      <c r="A86" s="58" t="s">
        <v>45</v>
      </c>
      <c r="C86" s="32"/>
      <c r="D86" s="32"/>
    </row>
    <row r="87" spans="1:4" ht="12.75">
      <c r="A87" s="58" t="s">
        <v>361</v>
      </c>
      <c r="C87" s="32"/>
      <c r="D87" s="32"/>
    </row>
    <row r="88" spans="1:4" ht="12.75">
      <c r="A88" s="58" t="s">
        <v>360</v>
      </c>
      <c r="C88" s="32"/>
      <c r="D88" s="32"/>
    </row>
    <row r="89" spans="1:4" ht="12.75">
      <c r="A89" s="58" t="s">
        <v>116</v>
      </c>
      <c r="C89" s="32"/>
      <c r="D89" s="32"/>
    </row>
    <row r="90" spans="1:4" ht="12.75">
      <c r="A90" s="58" t="s">
        <v>127</v>
      </c>
      <c r="C90" s="32"/>
      <c r="D90" s="32"/>
    </row>
    <row r="91" spans="1:4" ht="12.75">
      <c r="A91" s="58" t="s">
        <v>46</v>
      </c>
      <c r="C91" s="32"/>
      <c r="D91" s="32"/>
    </row>
  </sheetData>
  <sheetProtection/>
  <mergeCells count="14">
    <mergeCell ref="E6:E7"/>
    <mergeCell ref="C6:C7"/>
    <mergeCell ref="D6:D7"/>
    <mergeCell ref="J6:J7"/>
    <mergeCell ref="F6:F7"/>
    <mergeCell ref="A2:N2"/>
    <mergeCell ref="K6:K7"/>
    <mergeCell ref="A3:N3"/>
    <mergeCell ref="A5:AD5"/>
    <mergeCell ref="A4:N4"/>
    <mergeCell ref="G6:I6"/>
    <mergeCell ref="L6:N6"/>
    <mergeCell ref="A6:A7"/>
    <mergeCell ref="B6:B7"/>
  </mergeCells>
  <printOptions horizontalCentered="1"/>
  <pageMargins left="0.24" right="0.16" top="0.41" bottom="0.5" header="0.2" footer="0.2"/>
  <pageSetup horizontalDpi="200" verticalDpi="2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3"/>
  <sheetViews>
    <sheetView view="pageBreakPreview" zoomScaleNormal="98" zoomScaleSheetLayoutView="100" zoomScalePageLayoutView="0" workbookViewId="0" topLeftCell="A2">
      <selection activeCell="N12" sqref="N12"/>
    </sheetView>
  </sheetViews>
  <sheetFormatPr defaultColWidth="9.140625" defaultRowHeight="12.75"/>
  <cols>
    <col min="1" max="1" width="4.28125" style="125" customWidth="1"/>
    <col min="2" max="2" width="16.421875" style="127" customWidth="1"/>
    <col min="3" max="3" width="6.00390625" style="128" customWidth="1"/>
    <col min="4" max="4" width="7.7109375" style="128" customWidth="1"/>
    <col min="5" max="5" width="10.8515625" style="125" customWidth="1"/>
    <col min="6" max="6" width="10.421875" style="125" customWidth="1"/>
    <col min="7" max="8" width="6.421875" style="125" customWidth="1"/>
    <col min="9" max="9" width="6.421875" style="42" customWidth="1"/>
    <col min="10" max="10" width="6.421875" style="125" customWidth="1"/>
    <col min="11" max="11" width="7.8515625" style="125" customWidth="1"/>
    <col min="12" max="12" width="6.421875" style="126" customWidth="1"/>
    <col min="13" max="14" width="6.421875" style="125" customWidth="1"/>
    <col min="15" max="15" width="6.421875" style="42" customWidth="1"/>
    <col min="16" max="16" width="6.421875" style="125" customWidth="1"/>
    <col min="17" max="17" width="7.28125" style="125" bestFit="1" customWidth="1"/>
    <col min="18" max="18" width="5.8515625" style="42" customWidth="1"/>
    <col min="19" max="19" width="6.421875" style="125" customWidth="1"/>
    <col min="20" max="20" width="7.7109375" style="125" customWidth="1"/>
    <col min="21" max="21" width="6.421875" style="42" customWidth="1"/>
    <col min="22" max="22" width="5.7109375" style="125" customWidth="1"/>
    <col min="23" max="23" width="6.140625" style="125" customWidth="1"/>
    <col min="24" max="24" width="6.421875" style="42" customWidth="1"/>
    <col min="25" max="25" width="6.421875" style="125" customWidth="1"/>
    <col min="26" max="26" width="7.57421875" style="125" customWidth="1"/>
    <col min="27" max="27" width="7.7109375" style="42" customWidth="1"/>
    <col min="28" max="29" width="6.140625" style="125" customWidth="1"/>
    <col min="30" max="30" width="7.421875" style="42" customWidth="1"/>
    <col min="31" max="16384" width="9.140625" style="42" customWidth="1"/>
  </cols>
  <sheetData>
    <row r="1" spans="1:30" ht="15.75" hidden="1">
      <c r="A1" s="68"/>
      <c r="B1" s="68"/>
      <c r="C1" s="69"/>
      <c r="D1" s="69"/>
      <c r="E1" s="68"/>
      <c r="F1" s="68"/>
      <c r="G1" s="68"/>
      <c r="H1" s="68"/>
      <c r="I1" s="68"/>
      <c r="J1" s="68"/>
      <c r="K1" s="68"/>
      <c r="L1" s="70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.75">
      <c r="A2" s="68"/>
      <c r="B2" s="68"/>
      <c r="C2" s="69"/>
      <c r="D2" s="69"/>
      <c r="E2" s="68"/>
      <c r="F2" s="68"/>
      <c r="G2" s="68"/>
      <c r="H2" s="68"/>
      <c r="I2" s="68"/>
      <c r="J2" s="68"/>
      <c r="K2" s="68"/>
      <c r="L2" s="70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>
      <c r="A3" s="156" t="s">
        <v>385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</row>
    <row r="4" spans="1:30" ht="15.75">
      <c r="A4" s="147" t="s">
        <v>35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30" ht="13.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71"/>
    </row>
    <row r="6" spans="1:30" s="72" customFormat="1" ht="28.5" customHeight="1">
      <c r="A6" s="157" t="s">
        <v>0</v>
      </c>
      <c r="B6" s="159" t="s">
        <v>1</v>
      </c>
      <c r="C6" s="154" t="s">
        <v>220</v>
      </c>
      <c r="D6" s="154" t="s">
        <v>221</v>
      </c>
      <c r="E6" s="154" t="s">
        <v>47</v>
      </c>
      <c r="F6" s="154" t="s">
        <v>359</v>
      </c>
      <c r="G6" s="148" t="s">
        <v>229</v>
      </c>
      <c r="H6" s="149"/>
      <c r="I6" s="150"/>
      <c r="J6" s="151" t="s">
        <v>327</v>
      </c>
      <c r="K6" s="152"/>
      <c r="L6" s="153"/>
      <c r="M6" s="151" t="s">
        <v>326</v>
      </c>
      <c r="N6" s="152"/>
      <c r="O6" s="153"/>
      <c r="P6" s="151" t="s">
        <v>325</v>
      </c>
      <c r="Q6" s="152"/>
      <c r="R6" s="153"/>
      <c r="S6" s="151" t="s">
        <v>324</v>
      </c>
      <c r="T6" s="152"/>
      <c r="U6" s="153"/>
      <c r="V6" s="151" t="s">
        <v>322</v>
      </c>
      <c r="W6" s="152"/>
      <c r="X6" s="153"/>
      <c r="Y6" s="151" t="s">
        <v>323</v>
      </c>
      <c r="Z6" s="152"/>
      <c r="AA6" s="153"/>
      <c r="AB6" s="151" t="s">
        <v>238</v>
      </c>
      <c r="AC6" s="152"/>
      <c r="AD6" s="153"/>
    </row>
    <row r="7" spans="1:30" s="72" customFormat="1" ht="38.25">
      <c r="A7" s="158"/>
      <c r="B7" s="160"/>
      <c r="C7" s="155"/>
      <c r="D7" s="155"/>
      <c r="E7" s="155"/>
      <c r="F7" s="155"/>
      <c r="G7" s="73" t="s">
        <v>373</v>
      </c>
      <c r="H7" s="73">
        <v>2014</v>
      </c>
      <c r="I7" s="73" t="s">
        <v>391</v>
      </c>
      <c r="J7" s="73" t="s">
        <v>373</v>
      </c>
      <c r="K7" s="73">
        <v>2014</v>
      </c>
      <c r="L7" s="74" t="s">
        <v>384</v>
      </c>
      <c r="M7" s="73" t="s">
        <v>373</v>
      </c>
      <c r="N7" s="73">
        <v>2014</v>
      </c>
      <c r="O7" s="73" t="s">
        <v>384</v>
      </c>
      <c r="P7" s="73" t="s">
        <v>373</v>
      </c>
      <c r="Q7" s="73">
        <v>2014</v>
      </c>
      <c r="R7" s="73" t="s">
        <v>384</v>
      </c>
      <c r="S7" s="73" t="s">
        <v>373</v>
      </c>
      <c r="T7" s="73">
        <v>2014</v>
      </c>
      <c r="U7" s="73" t="s">
        <v>384</v>
      </c>
      <c r="V7" s="73" t="s">
        <v>373</v>
      </c>
      <c r="W7" s="73">
        <v>2014</v>
      </c>
      <c r="X7" s="73" t="s">
        <v>384</v>
      </c>
      <c r="Y7" s="73" t="s">
        <v>373</v>
      </c>
      <c r="Z7" s="73">
        <v>2014</v>
      </c>
      <c r="AA7" s="73" t="s">
        <v>391</v>
      </c>
      <c r="AB7" s="73" t="s">
        <v>373</v>
      </c>
      <c r="AC7" s="73">
        <v>2014</v>
      </c>
      <c r="AD7" s="73" t="s">
        <v>384</v>
      </c>
    </row>
    <row r="8" spans="1:30" s="80" customFormat="1" ht="25.5">
      <c r="A8" s="75" t="s">
        <v>2</v>
      </c>
      <c r="B8" s="76" t="s">
        <v>3</v>
      </c>
      <c r="C8" s="77">
        <v>10.5</v>
      </c>
      <c r="D8" s="77">
        <v>15</v>
      </c>
      <c r="E8" s="78" t="s">
        <v>128</v>
      </c>
      <c r="F8" s="78"/>
      <c r="G8" s="78" t="s">
        <v>376</v>
      </c>
      <c r="H8" s="78"/>
      <c r="I8" s="77">
        <v>13.5</v>
      </c>
      <c r="J8" s="50">
        <v>10</v>
      </c>
      <c r="K8" s="50"/>
      <c r="L8" s="79">
        <f>L9+L10</f>
        <v>14.5</v>
      </c>
      <c r="M8" s="50">
        <v>10</v>
      </c>
      <c r="N8" s="50"/>
      <c r="O8" s="77">
        <f>O9+O10</f>
        <v>0</v>
      </c>
      <c r="P8" s="50">
        <v>10</v>
      </c>
      <c r="Q8" s="50"/>
      <c r="R8" s="77">
        <f>R9+R10</f>
        <v>9.5</v>
      </c>
      <c r="S8" s="50">
        <v>10</v>
      </c>
      <c r="T8" s="50"/>
      <c r="U8" s="77">
        <f>U9+U10</f>
        <v>12.5</v>
      </c>
      <c r="V8" s="50"/>
      <c r="W8" s="50"/>
      <c r="X8" s="77">
        <f>X9+X10</f>
        <v>0</v>
      </c>
      <c r="Y8" s="50">
        <v>7</v>
      </c>
      <c r="Z8" s="50"/>
      <c r="AA8" s="77">
        <v>10.99</v>
      </c>
      <c r="AB8" s="50"/>
      <c r="AC8" s="50"/>
      <c r="AD8" s="77">
        <f>AD10</f>
        <v>0</v>
      </c>
    </row>
    <row r="9" spans="1:30" ht="76.5">
      <c r="A9" s="39">
        <v>1</v>
      </c>
      <c r="B9" s="81" t="s">
        <v>4</v>
      </c>
      <c r="C9" s="41">
        <v>3.5</v>
      </c>
      <c r="D9" s="41">
        <v>5</v>
      </c>
      <c r="E9" s="39" t="s">
        <v>110</v>
      </c>
      <c r="F9" s="39" t="s">
        <v>110</v>
      </c>
      <c r="G9" s="39"/>
      <c r="H9" s="39"/>
      <c r="I9" s="41">
        <v>4.5</v>
      </c>
      <c r="J9" s="51"/>
      <c r="K9" s="51"/>
      <c r="L9" s="66">
        <v>5</v>
      </c>
      <c r="M9" s="51"/>
      <c r="N9" s="51"/>
      <c r="O9" s="41"/>
      <c r="P9" s="51"/>
      <c r="Q9" s="51" t="s">
        <v>356</v>
      </c>
      <c r="R9" s="41">
        <v>5</v>
      </c>
      <c r="S9" s="51"/>
      <c r="T9" s="51" t="s">
        <v>371</v>
      </c>
      <c r="U9" s="41">
        <v>5</v>
      </c>
      <c r="V9" s="51"/>
      <c r="W9" s="51"/>
      <c r="X9" s="41"/>
      <c r="Y9" s="51"/>
      <c r="Z9" s="51" t="s">
        <v>356</v>
      </c>
      <c r="AA9" s="41">
        <v>5</v>
      </c>
      <c r="AB9" s="51"/>
      <c r="AC9" s="51"/>
      <c r="AD9" s="51" t="s">
        <v>386</v>
      </c>
    </row>
    <row r="10" spans="1:30" s="83" customFormat="1" ht="25.5">
      <c r="A10" s="39">
        <v>2</v>
      </c>
      <c r="B10" s="81" t="s">
        <v>5</v>
      </c>
      <c r="C10" s="41">
        <v>7</v>
      </c>
      <c r="D10" s="41">
        <v>10</v>
      </c>
      <c r="E10" s="82" t="s">
        <v>219</v>
      </c>
      <c r="F10" s="82"/>
      <c r="G10" s="82"/>
      <c r="H10" s="82"/>
      <c r="I10" s="41">
        <v>9</v>
      </c>
      <c r="J10" s="51"/>
      <c r="K10" s="51"/>
      <c r="L10" s="66">
        <f>SUM(L11:L16)</f>
        <v>9.5</v>
      </c>
      <c r="M10" s="51"/>
      <c r="N10" s="51"/>
      <c r="O10" s="41">
        <f>SUM(O11:O16)</f>
        <v>0</v>
      </c>
      <c r="P10" s="51"/>
      <c r="Q10" s="51"/>
      <c r="R10" s="41">
        <f>SUM(R11:R16)</f>
        <v>4.5</v>
      </c>
      <c r="S10" s="51"/>
      <c r="T10" s="51"/>
      <c r="U10" s="41">
        <f>SUM(U11:U16)</f>
        <v>7.5</v>
      </c>
      <c r="V10" s="51"/>
      <c r="W10" s="51"/>
      <c r="X10" s="41">
        <f>SUM(X11:X16)</f>
        <v>0</v>
      </c>
      <c r="Y10" s="51"/>
      <c r="Z10" s="51"/>
      <c r="AA10" s="41">
        <v>7.26</v>
      </c>
      <c r="AB10" s="51"/>
      <c r="AC10" s="51"/>
      <c r="AD10" s="41">
        <f>SUM(AD11:AD16)</f>
        <v>0</v>
      </c>
    </row>
    <row r="11" spans="1:30" s="87" customFormat="1" ht="51">
      <c r="A11" s="84" t="s">
        <v>48</v>
      </c>
      <c r="B11" s="85" t="s">
        <v>36</v>
      </c>
      <c r="C11" s="43">
        <v>1.4</v>
      </c>
      <c r="D11" s="43">
        <v>2</v>
      </c>
      <c r="E11" s="84" t="s">
        <v>131</v>
      </c>
      <c r="F11" s="84" t="s">
        <v>328</v>
      </c>
      <c r="G11" s="84"/>
      <c r="H11" s="84"/>
      <c r="I11" s="43">
        <v>2</v>
      </c>
      <c r="J11" s="52"/>
      <c r="K11" s="52">
        <v>7.57</v>
      </c>
      <c r="L11" s="86">
        <v>2</v>
      </c>
      <c r="M11" s="52"/>
      <c r="N11" s="52"/>
      <c r="O11" s="43"/>
      <c r="P11" s="52"/>
      <c r="Q11" s="52">
        <v>10.702</v>
      </c>
      <c r="R11" s="43">
        <v>2</v>
      </c>
      <c r="S11" s="52"/>
      <c r="T11" s="52">
        <v>3.5</v>
      </c>
      <c r="U11" s="43">
        <v>0</v>
      </c>
      <c r="V11" s="52"/>
      <c r="W11" s="52"/>
      <c r="X11" s="43"/>
      <c r="Y11" s="52"/>
      <c r="Z11" s="52"/>
      <c r="AA11" s="43">
        <v>1.49</v>
      </c>
      <c r="AB11" s="52"/>
      <c r="AC11" s="52"/>
      <c r="AD11" s="43"/>
    </row>
    <row r="12" spans="1:30" s="87" customFormat="1" ht="25.5">
      <c r="A12" s="84" t="s">
        <v>49</v>
      </c>
      <c r="B12" s="85" t="s">
        <v>37</v>
      </c>
      <c r="C12" s="43">
        <v>1</v>
      </c>
      <c r="D12" s="43">
        <v>1.5</v>
      </c>
      <c r="E12" s="84" t="s">
        <v>42</v>
      </c>
      <c r="F12" s="84" t="s">
        <v>42</v>
      </c>
      <c r="G12" s="84"/>
      <c r="H12" s="84"/>
      <c r="I12" s="43">
        <v>1.5</v>
      </c>
      <c r="J12" s="52"/>
      <c r="K12" s="52" t="s">
        <v>243</v>
      </c>
      <c r="L12" s="86">
        <v>1</v>
      </c>
      <c r="M12" s="52"/>
      <c r="N12" s="52"/>
      <c r="O12" s="43"/>
      <c r="P12" s="52"/>
      <c r="Q12" s="52" t="s">
        <v>241</v>
      </c>
      <c r="R12" s="43">
        <v>0</v>
      </c>
      <c r="S12" s="52"/>
      <c r="T12" s="52" t="s">
        <v>243</v>
      </c>
      <c r="U12" s="43">
        <v>1</v>
      </c>
      <c r="V12" s="52"/>
      <c r="W12" s="52"/>
      <c r="X12" s="43"/>
      <c r="Y12" s="52"/>
      <c r="Z12" s="52" t="s">
        <v>243</v>
      </c>
      <c r="AA12" s="43">
        <v>1.5</v>
      </c>
      <c r="AB12" s="52"/>
      <c r="AC12" s="52"/>
      <c r="AD12" s="43"/>
    </row>
    <row r="13" spans="1:30" s="87" customFormat="1" ht="51">
      <c r="A13" s="84" t="s">
        <v>50</v>
      </c>
      <c r="B13" s="85" t="s">
        <v>38</v>
      </c>
      <c r="C13" s="43">
        <v>1.4</v>
      </c>
      <c r="D13" s="43">
        <v>2</v>
      </c>
      <c r="E13" s="84" t="s">
        <v>232</v>
      </c>
      <c r="F13" s="84" t="s">
        <v>329</v>
      </c>
      <c r="G13" s="84"/>
      <c r="H13" s="84"/>
      <c r="I13" s="43">
        <v>1.8</v>
      </c>
      <c r="J13" s="52"/>
      <c r="K13" s="52">
        <v>0.35</v>
      </c>
      <c r="L13" s="86">
        <v>2</v>
      </c>
      <c r="M13" s="52"/>
      <c r="N13" s="52"/>
      <c r="O13" s="43"/>
      <c r="P13" s="52"/>
      <c r="Q13" s="43"/>
      <c r="R13" s="43">
        <v>0</v>
      </c>
      <c r="S13" s="52"/>
      <c r="T13" s="52">
        <v>0.38</v>
      </c>
      <c r="U13" s="43">
        <v>2</v>
      </c>
      <c r="V13" s="52"/>
      <c r="W13" s="52"/>
      <c r="X13" s="43"/>
      <c r="Y13" s="52"/>
      <c r="Z13" s="43"/>
      <c r="AA13" s="43">
        <v>0</v>
      </c>
      <c r="AB13" s="52"/>
      <c r="AC13" s="52"/>
      <c r="AD13" s="43"/>
    </row>
    <row r="14" spans="1:30" s="87" customFormat="1" ht="51">
      <c r="A14" s="84" t="s">
        <v>51</v>
      </c>
      <c r="B14" s="85" t="s">
        <v>39</v>
      </c>
      <c r="C14" s="43">
        <v>1.4</v>
      </c>
      <c r="D14" s="43">
        <v>2</v>
      </c>
      <c r="E14" s="84" t="s">
        <v>235</v>
      </c>
      <c r="F14" s="84" t="s">
        <v>330</v>
      </c>
      <c r="G14" s="84"/>
      <c r="H14" s="84"/>
      <c r="I14" s="43">
        <v>2</v>
      </c>
      <c r="J14" s="52"/>
      <c r="K14" s="52">
        <v>12.5</v>
      </c>
      <c r="L14" s="86">
        <v>2</v>
      </c>
      <c r="M14" s="52"/>
      <c r="N14" s="52"/>
      <c r="O14" s="43"/>
      <c r="P14" s="52"/>
      <c r="Q14" s="43"/>
      <c r="R14" s="43">
        <v>0</v>
      </c>
      <c r="S14" s="52"/>
      <c r="T14" s="52">
        <v>4.5</v>
      </c>
      <c r="U14" s="43">
        <v>2</v>
      </c>
      <c r="V14" s="52"/>
      <c r="W14" s="52"/>
      <c r="X14" s="43"/>
      <c r="Y14" s="52"/>
      <c r="Z14" s="43"/>
      <c r="AA14" s="43">
        <v>2</v>
      </c>
      <c r="AB14" s="52"/>
      <c r="AC14" s="52"/>
      <c r="AD14" s="43"/>
    </row>
    <row r="15" spans="1:30" s="87" customFormat="1" ht="38.25">
      <c r="A15" s="84" t="s">
        <v>52</v>
      </c>
      <c r="B15" s="85" t="s">
        <v>40</v>
      </c>
      <c r="C15" s="43">
        <v>1</v>
      </c>
      <c r="D15" s="43">
        <v>1.5</v>
      </c>
      <c r="E15" s="84" t="s">
        <v>134</v>
      </c>
      <c r="F15" s="84" t="s">
        <v>331</v>
      </c>
      <c r="G15" s="84"/>
      <c r="H15" s="84"/>
      <c r="I15" s="43">
        <v>1</v>
      </c>
      <c r="J15" s="52"/>
      <c r="K15" s="52">
        <v>14.04</v>
      </c>
      <c r="L15" s="86">
        <v>1.5</v>
      </c>
      <c r="M15" s="52"/>
      <c r="N15" s="52"/>
      <c r="O15" s="43"/>
      <c r="P15" s="52"/>
      <c r="Q15" s="52">
        <v>8</v>
      </c>
      <c r="R15" s="43">
        <v>1.5</v>
      </c>
      <c r="S15" s="52"/>
      <c r="T15" s="52">
        <v>3.28</v>
      </c>
      <c r="U15" s="43">
        <v>1.5</v>
      </c>
      <c r="V15" s="52"/>
      <c r="W15" s="52"/>
      <c r="X15" s="43"/>
      <c r="Y15" s="52"/>
      <c r="Z15" s="52">
        <v>0</v>
      </c>
      <c r="AA15" s="43">
        <v>0</v>
      </c>
      <c r="AB15" s="52"/>
      <c r="AC15" s="52"/>
      <c r="AD15" s="43"/>
    </row>
    <row r="16" spans="1:30" s="87" customFormat="1" ht="38.25">
      <c r="A16" s="84" t="s">
        <v>53</v>
      </c>
      <c r="B16" s="85" t="s">
        <v>41</v>
      </c>
      <c r="C16" s="43">
        <v>0.7</v>
      </c>
      <c r="D16" s="43">
        <v>1</v>
      </c>
      <c r="E16" s="84" t="s">
        <v>137</v>
      </c>
      <c r="F16" s="84" t="s">
        <v>332</v>
      </c>
      <c r="G16" s="84"/>
      <c r="H16" s="84"/>
      <c r="I16" s="43">
        <v>0.7</v>
      </c>
      <c r="J16" s="52"/>
      <c r="K16" s="52">
        <v>1.35</v>
      </c>
      <c r="L16" s="86">
        <v>1</v>
      </c>
      <c r="M16" s="52"/>
      <c r="N16" s="52"/>
      <c r="O16" s="43"/>
      <c r="P16" s="52"/>
      <c r="Q16" s="52">
        <v>1.867</v>
      </c>
      <c r="R16" s="43">
        <v>1</v>
      </c>
      <c r="S16" s="52"/>
      <c r="T16" s="52">
        <v>1.23</v>
      </c>
      <c r="U16" s="43">
        <v>1</v>
      </c>
      <c r="V16" s="52"/>
      <c r="W16" s="52"/>
      <c r="X16" s="43"/>
      <c r="Y16" s="52"/>
      <c r="Z16" s="43"/>
      <c r="AA16" s="43">
        <v>1</v>
      </c>
      <c r="AB16" s="52"/>
      <c r="AC16" s="52"/>
      <c r="AD16" s="43"/>
    </row>
    <row r="17" spans="1:30" s="80" customFormat="1" ht="25.5">
      <c r="A17" s="88" t="s">
        <v>6</v>
      </c>
      <c r="B17" s="89" t="s">
        <v>7</v>
      </c>
      <c r="C17" s="90">
        <v>7</v>
      </c>
      <c r="D17" s="90">
        <v>10</v>
      </c>
      <c r="E17" s="91" t="s">
        <v>219</v>
      </c>
      <c r="F17" s="91"/>
      <c r="G17" s="91" t="s">
        <v>376</v>
      </c>
      <c r="H17" s="91"/>
      <c r="I17" s="90">
        <v>7.9</v>
      </c>
      <c r="J17" s="53">
        <v>8</v>
      </c>
      <c r="K17" s="53"/>
      <c r="L17" s="92">
        <f>L18+L19+L20</f>
        <v>7.772304347826086</v>
      </c>
      <c r="M17" s="53">
        <v>8</v>
      </c>
      <c r="N17" s="53"/>
      <c r="O17" s="90">
        <f>O18+O19+O20</f>
        <v>0</v>
      </c>
      <c r="P17" s="53">
        <v>10</v>
      </c>
      <c r="Q17" s="53"/>
      <c r="R17" s="90">
        <f>R18+R19+R20</f>
        <v>7.321860869565217</v>
      </c>
      <c r="S17" s="53">
        <v>8</v>
      </c>
      <c r="T17" s="53"/>
      <c r="U17" s="90">
        <f>U18+U19+U20</f>
        <v>8.00695652173913</v>
      </c>
      <c r="V17" s="53"/>
      <c r="W17" s="53"/>
      <c r="X17" s="90">
        <f>X18+X19+X20</f>
        <v>0</v>
      </c>
      <c r="Y17" s="53">
        <v>6</v>
      </c>
      <c r="Z17" s="53"/>
      <c r="AA17" s="90">
        <v>8.72</v>
      </c>
      <c r="AB17" s="53"/>
      <c r="AC17" s="53"/>
      <c r="AD17" s="90">
        <f>AD18+AD19+AD20</f>
        <v>0</v>
      </c>
    </row>
    <row r="18" spans="1:30" ht="25.5">
      <c r="A18" s="39">
        <v>1</v>
      </c>
      <c r="B18" s="81" t="s">
        <v>8</v>
      </c>
      <c r="C18" s="41">
        <v>1.4</v>
      </c>
      <c r="D18" s="41">
        <v>2</v>
      </c>
      <c r="E18" s="39" t="s">
        <v>140</v>
      </c>
      <c r="F18" s="39" t="s">
        <v>333</v>
      </c>
      <c r="G18" s="39"/>
      <c r="H18" s="39"/>
      <c r="I18" s="41">
        <v>1.5</v>
      </c>
      <c r="J18" s="51"/>
      <c r="K18" s="51">
        <v>4</v>
      </c>
      <c r="L18" s="86">
        <f>$C18+(K18-2)/(25-2)*($D18-$C18)</f>
        <v>1.452173913043478</v>
      </c>
      <c r="M18" s="51"/>
      <c r="N18" s="51"/>
      <c r="O18" s="41"/>
      <c r="P18" s="51"/>
      <c r="Q18" s="51">
        <v>4338</v>
      </c>
      <c r="R18" s="43">
        <f>$C18+(Q18-2000)/(25000-2000)*($D18-$C18)</f>
        <v>1.460991304347826</v>
      </c>
      <c r="S18" s="51"/>
      <c r="T18" s="51">
        <v>3.6</v>
      </c>
      <c r="U18" s="43">
        <f>$C18+(T18-2)/(25-2)*($D18-$C18)</f>
        <v>1.4417391304347826</v>
      </c>
      <c r="V18" s="51"/>
      <c r="W18" s="51"/>
      <c r="X18" s="41"/>
      <c r="Y18" s="51"/>
      <c r="Z18" s="51">
        <v>1192</v>
      </c>
      <c r="AA18" s="41">
        <v>1.46</v>
      </c>
      <c r="AB18" s="51"/>
      <c r="AC18" s="51"/>
      <c r="AD18" s="41"/>
    </row>
    <row r="19" spans="1:30" ht="25.5">
      <c r="A19" s="39">
        <v>2</v>
      </c>
      <c r="B19" s="81" t="s">
        <v>9</v>
      </c>
      <c r="C19" s="41">
        <v>2.8</v>
      </c>
      <c r="D19" s="41">
        <v>4</v>
      </c>
      <c r="E19" s="39" t="s">
        <v>143</v>
      </c>
      <c r="F19" s="39" t="s">
        <v>334</v>
      </c>
      <c r="G19" s="39"/>
      <c r="H19" s="39"/>
      <c r="I19" s="41">
        <v>3</v>
      </c>
      <c r="J19" s="51"/>
      <c r="K19" s="51">
        <v>2.641</v>
      </c>
      <c r="L19" s="86">
        <f>$C19+(K19-0.8)/(10-0.8)*($D19-$C19)</f>
        <v>3.0401304347826086</v>
      </c>
      <c r="M19" s="51"/>
      <c r="N19" s="51"/>
      <c r="O19" s="41"/>
      <c r="P19" s="51"/>
      <c r="Q19" s="51">
        <v>2800</v>
      </c>
      <c r="R19" s="43">
        <f>$C19+(Q19-800)/(10000-800)*($D19-$C19)</f>
        <v>3.0608695652173914</v>
      </c>
      <c r="S19" s="51"/>
      <c r="T19" s="51">
        <v>3.6</v>
      </c>
      <c r="U19" s="43">
        <f>$C19+(T19-0.8)/(10-0.8)*($D19-$C19)</f>
        <v>3.1652173913043478</v>
      </c>
      <c r="V19" s="51"/>
      <c r="W19" s="51"/>
      <c r="X19" s="41"/>
      <c r="Y19" s="51"/>
      <c r="Z19" s="51">
        <v>1192</v>
      </c>
      <c r="AA19" s="43">
        <v>2.94</v>
      </c>
      <c r="AB19" s="51"/>
      <c r="AC19" s="51"/>
      <c r="AD19" s="41"/>
    </row>
    <row r="20" spans="1:30" ht="25.5">
      <c r="A20" s="39">
        <v>3</v>
      </c>
      <c r="B20" s="81" t="s">
        <v>10</v>
      </c>
      <c r="C20" s="41">
        <v>2.8</v>
      </c>
      <c r="D20" s="41">
        <v>4</v>
      </c>
      <c r="E20" s="39" t="s">
        <v>144</v>
      </c>
      <c r="F20" s="39" t="s">
        <v>144</v>
      </c>
      <c r="G20" s="93"/>
      <c r="H20" s="93"/>
      <c r="I20" s="41">
        <v>3.4</v>
      </c>
      <c r="J20" s="93"/>
      <c r="K20" s="93">
        <v>0.52</v>
      </c>
      <c r="L20" s="86">
        <f>$C20+(K20-40%)/(70%-40%)*($D20-$C20)</f>
        <v>3.28</v>
      </c>
      <c r="M20" s="93"/>
      <c r="N20" s="93"/>
      <c r="O20" s="41"/>
      <c r="P20" s="93"/>
      <c r="Q20" s="93">
        <v>0.4</v>
      </c>
      <c r="R20" s="43">
        <f>$C20+(Q20-40%)/(70%-40%)*($D20-$C20)</f>
        <v>2.8</v>
      </c>
      <c r="S20" s="93"/>
      <c r="T20" s="93">
        <v>0.55</v>
      </c>
      <c r="U20" s="43">
        <f>$C20+(T20-40%)/(70%-40%)*($D20-$C20)</f>
        <v>3.4000000000000004</v>
      </c>
      <c r="V20" s="93"/>
      <c r="W20" s="93"/>
      <c r="X20" s="41"/>
      <c r="Y20" s="93"/>
      <c r="Z20" s="43"/>
      <c r="AA20" s="41">
        <v>2.97</v>
      </c>
      <c r="AB20" s="93"/>
      <c r="AC20" s="93"/>
      <c r="AD20" s="41"/>
    </row>
    <row r="21" spans="1:30" s="80" customFormat="1" ht="12.75">
      <c r="A21" s="88" t="s">
        <v>12</v>
      </c>
      <c r="B21" s="89" t="s">
        <v>11</v>
      </c>
      <c r="C21" s="90">
        <v>3.5</v>
      </c>
      <c r="D21" s="90">
        <v>5</v>
      </c>
      <c r="E21" s="91" t="s">
        <v>222</v>
      </c>
      <c r="F21" s="91"/>
      <c r="G21" s="91" t="s">
        <v>377</v>
      </c>
      <c r="H21" s="91"/>
      <c r="I21" s="90">
        <v>3.5</v>
      </c>
      <c r="J21" s="53">
        <v>5</v>
      </c>
      <c r="K21" s="53"/>
      <c r="L21" s="92">
        <f>L22</f>
        <v>5</v>
      </c>
      <c r="M21" s="53">
        <v>2</v>
      </c>
      <c r="N21" s="53"/>
      <c r="O21" s="90">
        <f>O22</f>
        <v>0</v>
      </c>
      <c r="P21" s="53">
        <v>5</v>
      </c>
      <c r="Q21" s="53"/>
      <c r="R21" s="90">
        <f>R22</f>
        <v>0</v>
      </c>
      <c r="S21" s="53">
        <v>2</v>
      </c>
      <c r="T21" s="53"/>
      <c r="U21" s="90">
        <f>U22</f>
        <v>0</v>
      </c>
      <c r="V21" s="53"/>
      <c r="W21" s="53"/>
      <c r="X21" s="90">
        <f>X22</f>
        <v>0</v>
      </c>
      <c r="Y21" s="53">
        <v>5</v>
      </c>
      <c r="Z21" s="53"/>
      <c r="AA21" s="90">
        <v>3.5</v>
      </c>
      <c r="AB21" s="53"/>
      <c r="AC21" s="53"/>
      <c r="AD21" s="90">
        <f>AD22</f>
        <v>0</v>
      </c>
    </row>
    <row r="22" spans="1:30" ht="38.25">
      <c r="A22" s="39">
        <v>1</v>
      </c>
      <c r="B22" s="81" t="s">
        <v>13</v>
      </c>
      <c r="C22" s="41">
        <v>3.5</v>
      </c>
      <c r="D22" s="41">
        <v>5</v>
      </c>
      <c r="E22" s="39" t="s">
        <v>295</v>
      </c>
      <c r="F22" s="39" t="s">
        <v>335</v>
      </c>
      <c r="G22" s="39"/>
      <c r="H22" s="39"/>
      <c r="I22" s="41"/>
      <c r="J22" s="51"/>
      <c r="K22" s="51">
        <v>2000</v>
      </c>
      <c r="L22" s="66">
        <v>5</v>
      </c>
      <c r="M22" s="51"/>
      <c r="N22" s="51"/>
      <c r="O22" s="41"/>
      <c r="P22" s="51"/>
      <c r="Q22" s="51">
        <v>671.47</v>
      </c>
      <c r="R22" s="41">
        <v>0</v>
      </c>
      <c r="S22" s="51"/>
      <c r="T22" s="51">
        <v>165</v>
      </c>
      <c r="U22" s="41">
        <v>0</v>
      </c>
      <c r="V22" s="51"/>
      <c r="W22" s="51"/>
      <c r="X22" s="41"/>
      <c r="Y22" s="51"/>
      <c r="Z22" s="51">
        <v>1588</v>
      </c>
      <c r="AA22" s="43">
        <v>3.5</v>
      </c>
      <c r="AB22" s="51"/>
      <c r="AC22" s="51"/>
      <c r="AD22" s="41"/>
    </row>
    <row r="23" spans="1:30" ht="12.75">
      <c r="A23" s="39"/>
      <c r="B23" s="40" t="s">
        <v>236</v>
      </c>
      <c r="C23" s="41"/>
      <c r="D23" s="41"/>
      <c r="E23" s="39"/>
      <c r="F23" s="39"/>
      <c r="G23" s="39"/>
      <c r="H23" s="39"/>
      <c r="I23" s="41"/>
      <c r="J23" s="51"/>
      <c r="K23" s="51"/>
      <c r="L23" s="66"/>
      <c r="M23" s="51"/>
      <c r="N23" s="51"/>
      <c r="O23" s="41"/>
      <c r="P23" s="51"/>
      <c r="Q23" s="51"/>
      <c r="R23" s="41"/>
      <c r="S23" s="51"/>
      <c r="T23" s="51"/>
      <c r="U23" s="41"/>
      <c r="V23" s="51"/>
      <c r="W23" s="51"/>
      <c r="X23" s="41"/>
      <c r="Y23" s="51"/>
      <c r="Z23" s="51"/>
      <c r="AA23" s="41"/>
      <c r="AB23" s="51"/>
      <c r="AC23" s="51"/>
      <c r="AD23" s="41"/>
    </row>
    <row r="24" spans="1:30" s="80" customFormat="1" ht="38.25">
      <c r="A24" s="88" t="s">
        <v>14</v>
      </c>
      <c r="B24" s="89" t="s">
        <v>15</v>
      </c>
      <c r="C24" s="90">
        <v>3.5</v>
      </c>
      <c r="D24" s="90">
        <v>5</v>
      </c>
      <c r="E24" s="91" t="s">
        <v>222</v>
      </c>
      <c r="F24" s="91"/>
      <c r="G24" s="91" t="s">
        <v>378</v>
      </c>
      <c r="H24" s="91"/>
      <c r="I24" s="90">
        <v>3.5</v>
      </c>
      <c r="J24" s="53">
        <v>3</v>
      </c>
      <c r="K24" s="53"/>
      <c r="L24" s="92">
        <f>L25</f>
        <v>5</v>
      </c>
      <c r="M24" s="53">
        <v>3</v>
      </c>
      <c r="N24" s="53"/>
      <c r="O24" s="90">
        <f>O25</f>
        <v>0</v>
      </c>
      <c r="P24" s="53">
        <v>3</v>
      </c>
      <c r="Q24" s="53"/>
      <c r="R24" s="90">
        <f>R25</f>
        <v>3.5</v>
      </c>
      <c r="S24" s="53">
        <v>2</v>
      </c>
      <c r="T24" s="53"/>
      <c r="U24" s="90">
        <f>U25</f>
        <v>5</v>
      </c>
      <c r="V24" s="53"/>
      <c r="W24" s="53"/>
      <c r="X24" s="90">
        <f>X25</f>
        <v>0</v>
      </c>
      <c r="Y24" s="53">
        <v>3</v>
      </c>
      <c r="Z24" s="53"/>
      <c r="AA24" s="90">
        <v>3.5</v>
      </c>
      <c r="AB24" s="53"/>
      <c r="AC24" s="53"/>
      <c r="AD24" s="90">
        <f>AD25</f>
        <v>0</v>
      </c>
    </row>
    <row r="25" spans="1:30" ht="38.25">
      <c r="A25" s="39">
        <v>1</v>
      </c>
      <c r="B25" s="81" t="s">
        <v>16</v>
      </c>
      <c r="C25" s="41">
        <v>3.5</v>
      </c>
      <c r="D25" s="41">
        <v>5</v>
      </c>
      <c r="E25" s="39" t="s">
        <v>147</v>
      </c>
      <c r="F25" s="39" t="s">
        <v>336</v>
      </c>
      <c r="G25" s="93"/>
      <c r="H25" s="93"/>
      <c r="I25" s="41"/>
      <c r="J25" s="93"/>
      <c r="K25" s="93">
        <v>0.65</v>
      </c>
      <c r="L25" s="66">
        <v>5</v>
      </c>
      <c r="M25" s="93"/>
      <c r="N25" s="93"/>
      <c r="O25" s="41"/>
      <c r="P25" s="93"/>
      <c r="Q25" s="94">
        <v>0.455</v>
      </c>
      <c r="R25" s="43">
        <f>$C25+(Q25-45.5%)/(49%-45.5%)*($D25-$C25)</f>
        <v>3.5</v>
      </c>
      <c r="S25" s="93"/>
      <c r="T25" s="93">
        <v>0.795</v>
      </c>
      <c r="U25" s="41">
        <v>5</v>
      </c>
      <c r="V25" s="93"/>
      <c r="W25" s="93"/>
      <c r="X25" s="41"/>
      <c r="Y25" s="93"/>
      <c r="Z25" s="93">
        <v>1</v>
      </c>
      <c r="AA25" s="41">
        <v>3.5</v>
      </c>
      <c r="AB25" s="93"/>
      <c r="AC25" s="93"/>
      <c r="AD25" s="41"/>
    </row>
    <row r="26" spans="1:30" s="80" customFormat="1" ht="38.25">
      <c r="A26" s="88" t="s">
        <v>17</v>
      </c>
      <c r="B26" s="89" t="s">
        <v>18</v>
      </c>
      <c r="C26" s="90">
        <v>38.5</v>
      </c>
      <c r="D26" s="90">
        <v>55</v>
      </c>
      <c r="E26" s="91" t="s">
        <v>223</v>
      </c>
      <c r="F26" s="91"/>
      <c r="G26" s="91" t="s">
        <v>379</v>
      </c>
      <c r="H26" s="91"/>
      <c r="I26" s="90">
        <v>41.7</v>
      </c>
      <c r="J26" s="53">
        <v>32</v>
      </c>
      <c r="K26" s="53"/>
      <c r="L26" s="92">
        <f>L27+L30+L39+L45+L49+L53+L57+L59</f>
        <v>47.785714285714285</v>
      </c>
      <c r="M26" s="53">
        <v>31</v>
      </c>
      <c r="N26" s="53"/>
      <c r="O26" s="90">
        <f>O27+O30+O39+O45+O49+O53+O57+O59</f>
        <v>0</v>
      </c>
      <c r="P26" s="53">
        <v>35</v>
      </c>
      <c r="Q26" s="53"/>
      <c r="R26" s="90">
        <f>R27+R30+R39+R45+R49+R53+R57+R59</f>
        <v>47.15142857142857</v>
      </c>
      <c r="S26" s="53">
        <v>42</v>
      </c>
      <c r="T26" s="53"/>
      <c r="U26" s="90">
        <f>U27+U30+U39+U45+U49+U53+U57+U59</f>
        <v>46.75714285714286</v>
      </c>
      <c r="V26" s="53"/>
      <c r="W26" s="53"/>
      <c r="X26" s="90">
        <f>X27+X30+X39+X45+X49+X53+X57+X59</f>
        <v>0</v>
      </c>
      <c r="Y26" s="53">
        <v>34</v>
      </c>
      <c r="Z26" s="53"/>
      <c r="AA26" s="90">
        <v>48.73</v>
      </c>
      <c r="AB26" s="53"/>
      <c r="AC26" s="53"/>
      <c r="AD26" s="90">
        <f>AD27+AD30+AD39+AD45+AD49+AD53+AD57+AD59</f>
        <v>0</v>
      </c>
    </row>
    <row r="27" spans="1:30" ht="12.75">
      <c r="A27" s="39">
        <v>1</v>
      </c>
      <c r="B27" s="81" t="s">
        <v>19</v>
      </c>
      <c r="C27" s="41">
        <v>7</v>
      </c>
      <c r="D27" s="41">
        <v>10</v>
      </c>
      <c r="E27" s="82" t="s">
        <v>219</v>
      </c>
      <c r="F27" s="82"/>
      <c r="G27" s="82" t="s">
        <v>380</v>
      </c>
      <c r="H27" s="82"/>
      <c r="I27" s="41">
        <v>10</v>
      </c>
      <c r="J27" s="51">
        <v>9</v>
      </c>
      <c r="K27" s="51"/>
      <c r="L27" s="66">
        <f>SUM(L28:L29)</f>
        <v>10</v>
      </c>
      <c r="M27" s="51">
        <v>7</v>
      </c>
      <c r="N27" s="51"/>
      <c r="O27" s="41">
        <f>SUM(O28:O29)</f>
        <v>0</v>
      </c>
      <c r="P27" s="51">
        <v>10</v>
      </c>
      <c r="Q27" s="51"/>
      <c r="R27" s="41">
        <f>SUM(R28:R29)</f>
        <v>10</v>
      </c>
      <c r="S27" s="51">
        <v>8</v>
      </c>
      <c r="T27" s="51"/>
      <c r="U27" s="41">
        <f>SUM(U28:U29)</f>
        <v>10</v>
      </c>
      <c r="V27" s="51"/>
      <c r="W27" s="51"/>
      <c r="X27" s="41">
        <f>SUM(X28:X29)</f>
        <v>0</v>
      </c>
      <c r="Y27" s="51">
        <v>9</v>
      </c>
      <c r="Z27" s="51"/>
      <c r="AA27" s="41">
        <v>10</v>
      </c>
      <c r="AB27" s="51"/>
      <c r="AC27" s="51"/>
      <c r="AD27" s="41">
        <f>SUM(AD28:AD29)</f>
        <v>0</v>
      </c>
    </row>
    <row r="28" spans="1:30" s="95" customFormat="1" ht="63.75">
      <c r="A28" s="84" t="s">
        <v>54</v>
      </c>
      <c r="B28" s="85" t="s">
        <v>56</v>
      </c>
      <c r="C28" s="41">
        <v>3.5</v>
      </c>
      <c r="D28" s="41">
        <v>5</v>
      </c>
      <c r="E28" s="84" t="s">
        <v>148</v>
      </c>
      <c r="F28" s="84" t="s">
        <v>256</v>
      </c>
      <c r="G28" s="84"/>
      <c r="H28" s="84"/>
      <c r="I28" s="43">
        <v>5</v>
      </c>
      <c r="J28" s="52"/>
      <c r="K28" s="52">
        <v>12</v>
      </c>
      <c r="L28" s="86">
        <v>5</v>
      </c>
      <c r="M28" s="52"/>
      <c r="N28" s="52"/>
      <c r="O28" s="43"/>
      <c r="P28" s="52"/>
      <c r="Q28" s="52">
        <v>15.5</v>
      </c>
      <c r="R28" s="43">
        <v>5</v>
      </c>
      <c r="S28" s="52"/>
      <c r="T28" s="52">
        <v>12</v>
      </c>
      <c r="U28" s="43">
        <v>5</v>
      </c>
      <c r="V28" s="52"/>
      <c r="W28" s="52"/>
      <c r="X28" s="43"/>
      <c r="Y28" s="52"/>
      <c r="Z28" s="52">
        <v>20</v>
      </c>
      <c r="AA28" s="43">
        <v>5</v>
      </c>
      <c r="AB28" s="52"/>
      <c r="AC28" s="52"/>
      <c r="AD28" s="43"/>
    </row>
    <row r="29" spans="1:30" s="95" customFormat="1" ht="63.75">
      <c r="A29" s="84" t="s">
        <v>55</v>
      </c>
      <c r="B29" s="85" t="s">
        <v>57</v>
      </c>
      <c r="C29" s="41">
        <v>3.5</v>
      </c>
      <c r="D29" s="41">
        <v>5</v>
      </c>
      <c r="E29" s="84" t="s">
        <v>151</v>
      </c>
      <c r="F29" s="84" t="s">
        <v>337</v>
      </c>
      <c r="G29" s="84"/>
      <c r="H29" s="84"/>
      <c r="I29" s="43">
        <v>5</v>
      </c>
      <c r="J29" s="52"/>
      <c r="K29" s="52">
        <v>55</v>
      </c>
      <c r="L29" s="86">
        <v>5</v>
      </c>
      <c r="M29" s="52"/>
      <c r="N29" s="52"/>
      <c r="O29" s="43"/>
      <c r="P29" s="52"/>
      <c r="Q29" s="52">
        <v>50</v>
      </c>
      <c r="R29" s="43">
        <v>5</v>
      </c>
      <c r="S29" s="52"/>
      <c r="T29" s="52">
        <v>87</v>
      </c>
      <c r="U29" s="43">
        <v>5</v>
      </c>
      <c r="V29" s="52"/>
      <c r="W29" s="52"/>
      <c r="X29" s="43"/>
      <c r="Y29" s="52"/>
      <c r="Z29" s="52">
        <v>80</v>
      </c>
      <c r="AA29" s="43">
        <v>5</v>
      </c>
      <c r="AB29" s="52"/>
      <c r="AC29" s="52"/>
      <c r="AD29" s="43"/>
    </row>
    <row r="30" spans="1:30" ht="25.5">
      <c r="A30" s="39">
        <v>2</v>
      </c>
      <c r="B30" s="81" t="s">
        <v>20</v>
      </c>
      <c r="C30" s="41">
        <v>7</v>
      </c>
      <c r="D30" s="41">
        <v>10</v>
      </c>
      <c r="E30" s="82" t="s">
        <v>219</v>
      </c>
      <c r="F30" s="82"/>
      <c r="G30" s="82"/>
      <c r="H30" s="82"/>
      <c r="I30" s="41">
        <v>8.5</v>
      </c>
      <c r="J30" s="51"/>
      <c r="K30" s="51"/>
      <c r="L30" s="66">
        <f>SUM(L31:L38)</f>
        <v>8.728571428571428</v>
      </c>
      <c r="M30" s="51"/>
      <c r="N30" s="51"/>
      <c r="O30" s="41">
        <f>SUM(O31:O38)</f>
        <v>0</v>
      </c>
      <c r="P30" s="51"/>
      <c r="Q30" s="51"/>
      <c r="R30" s="41">
        <f>SUM(R31:R38)</f>
        <v>8.528571428571428</v>
      </c>
      <c r="S30" s="51"/>
      <c r="T30" s="51"/>
      <c r="U30" s="41">
        <f>SUM(U31:U38)</f>
        <v>9.1</v>
      </c>
      <c r="V30" s="51"/>
      <c r="W30" s="51"/>
      <c r="X30" s="41">
        <f>SUM(X31:X38)</f>
        <v>0</v>
      </c>
      <c r="Y30" s="51"/>
      <c r="Z30" s="51"/>
      <c r="AA30" s="41">
        <v>9.7</v>
      </c>
      <c r="AB30" s="51"/>
      <c r="AC30" s="51"/>
      <c r="AD30" s="41">
        <f>SUM(AD31:AD38)</f>
        <v>0</v>
      </c>
    </row>
    <row r="31" spans="1:30" s="95" customFormat="1" ht="51">
      <c r="A31" s="84" t="s">
        <v>48</v>
      </c>
      <c r="B31" s="85" t="s">
        <v>60</v>
      </c>
      <c r="C31" s="43">
        <v>1</v>
      </c>
      <c r="D31" s="43">
        <v>1.5</v>
      </c>
      <c r="E31" s="84" t="s">
        <v>153</v>
      </c>
      <c r="F31" s="84" t="s">
        <v>298</v>
      </c>
      <c r="G31" s="84"/>
      <c r="H31" s="84"/>
      <c r="I31" s="43">
        <v>0</v>
      </c>
      <c r="J31" s="52"/>
      <c r="K31" s="52">
        <v>1</v>
      </c>
      <c r="L31" s="86">
        <f>$C31+(K31-0.7)/(1.05-0.7)*($D31-$C31)</f>
        <v>1.4285714285714286</v>
      </c>
      <c r="M31" s="52"/>
      <c r="N31" s="52"/>
      <c r="O31" s="43"/>
      <c r="P31" s="52"/>
      <c r="Q31" s="52">
        <v>1</v>
      </c>
      <c r="R31" s="43">
        <f>$C31+(Q31-0.7)/(1.05-0.7)*($D31-$C31)</f>
        <v>1.4285714285714286</v>
      </c>
      <c r="S31" s="52"/>
      <c r="T31" s="52">
        <v>1.6</v>
      </c>
      <c r="U31" s="43">
        <v>1.5</v>
      </c>
      <c r="V31" s="52"/>
      <c r="W31" s="52"/>
      <c r="X31" s="43"/>
      <c r="Y31" s="52"/>
      <c r="Z31" s="52">
        <v>3.6</v>
      </c>
      <c r="AA31" s="43">
        <v>1.5</v>
      </c>
      <c r="AB31" s="52"/>
      <c r="AC31" s="52"/>
      <c r="AD31" s="43"/>
    </row>
    <row r="32" spans="1:30" s="95" customFormat="1" ht="38.25">
      <c r="A32" s="84" t="s">
        <v>49</v>
      </c>
      <c r="B32" s="85" t="s">
        <v>61</v>
      </c>
      <c r="C32" s="43">
        <v>1</v>
      </c>
      <c r="D32" s="43">
        <v>1.5</v>
      </c>
      <c r="E32" s="84" t="s">
        <v>155</v>
      </c>
      <c r="F32" s="84" t="s">
        <v>299</v>
      </c>
      <c r="G32" s="84"/>
      <c r="H32" s="84"/>
      <c r="I32" s="41">
        <v>1.5</v>
      </c>
      <c r="J32" s="84"/>
      <c r="K32" s="84">
        <v>122</v>
      </c>
      <c r="L32" s="66">
        <v>1.5</v>
      </c>
      <c r="M32" s="84"/>
      <c r="N32" s="84"/>
      <c r="O32" s="41"/>
      <c r="P32" s="84"/>
      <c r="Q32" s="84">
        <v>61</v>
      </c>
      <c r="R32" s="43">
        <v>1.5</v>
      </c>
      <c r="S32" s="84"/>
      <c r="T32" s="84">
        <v>63</v>
      </c>
      <c r="U32" s="41">
        <v>1.5</v>
      </c>
      <c r="V32" s="84"/>
      <c r="W32" s="84"/>
      <c r="X32" s="41"/>
      <c r="Y32" s="84"/>
      <c r="Z32" s="84">
        <v>85.7</v>
      </c>
      <c r="AA32" s="41">
        <v>1.5</v>
      </c>
      <c r="AB32" s="84"/>
      <c r="AC32" s="84"/>
      <c r="AD32" s="41"/>
    </row>
    <row r="33" spans="1:30" s="95" customFormat="1" ht="63.75">
      <c r="A33" s="84" t="s">
        <v>50</v>
      </c>
      <c r="B33" s="85" t="s">
        <v>62</v>
      </c>
      <c r="C33" s="43">
        <v>1</v>
      </c>
      <c r="D33" s="43">
        <v>1.5</v>
      </c>
      <c r="E33" s="84" t="s">
        <v>158</v>
      </c>
      <c r="F33" s="84" t="s">
        <v>338</v>
      </c>
      <c r="G33" s="84"/>
      <c r="H33" s="84"/>
      <c r="I33" s="43">
        <v>1.5</v>
      </c>
      <c r="J33" s="52"/>
      <c r="K33" s="52">
        <v>42.6</v>
      </c>
      <c r="L33" s="86">
        <v>1.5</v>
      </c>
      <c r="M33" s="52"/>
      <c r="N33" s="52"/>
      <c r="O33" s="43"/>
      <c r="P33" s="52"/>
      <c r="Q33" s="52">
        <v>3</v>
      </c>
      <c r="R33" s="43">
        <v>1.5</v>
      </c>
      <c r="S33" s="52"/>
      <c r="T33" s="52">
        <v>3</v>
      </c>
      <c r="U33" s="43">
        <v>1.5</v>
      </c>
      <c r="V33" s="52"/>
      <c r="W33" s="52"/>
      <c r="X33" s="43"/>
      <c r="Y33" s="52"/>
      <c r="Z33" s="52">
        <v>15</v>
      </c>
      <c r="AA33" s="43">
        <v>1.5</v>
      </c>
      <c r="AB33" s="52"/>
      <c r="AC33" s="52"/>
      <c r="AD33" s="43"/>
    </row>
    <row r="34" spans="1:30" s="95" customFormat="1" ht="89.25">
      <c r="A34" s="84" t="s">
        <v>51</v>
      </c>
      <c r="B34" s="85" t="s">
        <v>63</v>
      </c>
      <c r="C34" s="43">
        <v>1</v>
      </c>
      <c r="D34" s="43">
        <v>1.5</v>
      </c>
      <c r="E34" s="84" t="s">
        <v>152</v>
      </c>
      <c r="F34" s="84" t="s">
        <v>258</v>
      </c>
      <c r="G34" s="84"/>
      <c r="H34" s="84"/>
      <c r="I34" s="43">
        <v>1.5</v>
      </c>
      <c r="J34" s="52"/>
      <c r="K34" s="52">
        <v>1.5</v>
      </c>
      <c r="L34" s="86">
        <v>1.5</v>
      </c>
      <c r="M34" s="52"/>
      <c r="N34" s="52"/>
      <c r="O34" s="43"/>
      <c r="P34" s="52"/>
      <c r="Q34" s="52">
        <v>1.05</v>
      </c>
      <c r="R34" s="43">
        <f>$C34+(Q34-1.05)/(1.4-1.05)*($D34-$C34)</f>
        <v>1</v>
      </c>
      <c r="S34" s="52"/>
      <c r="T34" s="52">
        <v>2</v>
      </c>
      <c r="U34" s="43">
        <v>1.5</v>
      </c>
      <c r="V34" s="52"/>
      <c r="W34" s="52"/>
      <c r="X34" s="43"/>
      <c r="Y34" s="52"/>
      <c r="Z34" s="52">
        <v>1.5</v>
      </c>
      <c r="AA34" s="43">
        <v>1.5</v>
      </c>
      <c r="AB34" s="52"/>
      <c r="AC34" s="52"/>
      <c r="AD34" s="43"/>
    </row>
    <row r="35" spans="1:30" s="95" customFormat="1" ht="63.75">
      <c r="A35" s="84" t="s">
        <v>52</v>
      </c>
      <c r="B35" s="85" t="s">
        <v>64</v>
      </c>
      <c r="C35" s="43">
        <v>0.7</v>
      </c>
      <c r="D35" s="43">
        <v>1</v>
      </c>
      <c r="E35" s="84" t="s">
        <v>160</v>
      </c>
      <c r="F35" s="84" t="s">
        <v>160</v>
      </c>
      <c r="G35" s="84"/>
      <c r="H35" s="84"/>
      <c r="I35" s="43">
        <v>1</v>
      </c>
      <c r="J35" s="52"/>
      <c r="K35" s="52" t="s">
        <v>244</v>
      </c>
      <c r="L35" s="86">
        <v>0.7</v>
      </c>
      <c r="M35" s="52"/>
      <c r="N35" s="52"/>
      <c r="O35" s="43"/>
      <c r="P35" s="52"/>
      <c r="Q35" s="52">
        <v>1</v>
      </c>
      <c r="R35" s="43">
        <v>1</v>
      </c>
      <c r="S35" s="52"/>
      <c r="T35" s="52">
        <v>1</v>
      </c>
      <c r="U35" s="43">
        <v>1</v>
      </c>
      <c r="V35" s="52"/>
      <c r="W35" s="52"/>
      <c r="X35" s="43"/>
      <c r="Y35" s="52"/>
      <c r="Z35" s="52">
        <v>1</v>
      </c>
      <c r="AA35" s="43">
        <v>1</v>
      </c>
      <c r="AB35" s="52"/>
      <c r="AC35" s="52"/>
      <c r="AD35" s="43"/>
    </row>
    <row r="36" spans="1:30" s="95" customFormat="1" ht="76.5">
      <c r="A36" s="84" t="s">
        <v>53</v>
      </c>
      <c r="B36" s="85" t="s">
        <v>65</v>
      </c>
      <c r="C36" s="43">
        <v>0.7</v>
      </c>
      <c r="D36" s="43">
        <v>1</v>
      </c>
      <c r="E36" s="84" t="s">
        <v>162</v>
      </c>
      <c r="F36" s="84" t="s">
        <v>162</v>
      </c>
      <c r="G36" s="84"/>
      <c r="H36" s="84"/>
      <c r="I36" s="43">
        <v>1</v>
      </c>
      <c r="J36" s="52"/>
      <c r="K36" s="52">
        <v>1</v>
      </c>
      <c r="L36" s="86">
        <v>0.7</v>
      </c>
      <c r="M36" s="52"/>
      <c r="N36" s="52"/>
      <c r="O36" s="43"/>
      <c r="P36" s="52"/>
      <c r="Q36" s="52">
        <v>1</v>
      </c>
      <c r="R36" s="43">
        <v>0.7</v>
      </c>
      <c r="S36" s="52"/>
      <c r="T36" s="52">
        <v>1</v>
      </c>
      <c r="U36" s="43">
        <v>0.7</v>
      </c>
      <c r="V36" s="52"/>
      <c r="W36" s="52"/>
      <c r="X36" s="43"/>
      <c r="Y36" s="52"/>
      <c r="Z36" s="52">
        <v>1</v>
      </c>
      <c r="AA36" s="43">
        <v>1</v>
      </c>
      <c r="AB36" s="52"/>
      <c r="AC36" s="52"/>
      <c r="AD36" s="43"/>
    </row>
    <row r="37" spans="1:30" s="95" customFormat="1" ht="63.75">
      <c r="A37" s="84" t="s">
        <v>58</v>
      </c>
      <c r="B37" s="85" t="s">
        <v>66</v>
      </c>
      <c r="C37" s="43">
        <v>0.7</v>
      </c>
      <c r="D37" s="43">
        <v>1</v>
      </c>
      <c r="E37" s="84" t="s">
        <v>162</v>
      </c>
      <c r="F37" s="84" t="s">
        <v>162</v>
      </c>
      <c r="G37" s="84"/>
      <c r="H37" s="84"/>
      <c r="I37" s="43">
        <v>1</v>
      </c>
      <c r="J37" s="52"/>
      <c r="K37" s="52">
        <v>1</v>
      </c>
      <c r="L37" s="86">
        <v>0.7</v>
      </c>
      <c r="M37" s="52"/>
      <c r="N37" s="52"/>
      <c r="O37" s="43"/>
      <c r="P37" s="52"/>
      <c r="Q37" s="52">
        <v>1</v>
      </c>
      <c r="R37" s="43">
        <v>0.7</v>
      </c>
      <c r="S37" s="52"/>
      <c r="T37" s="52">
        <v>1</v>
      </c>
      <c r="U37" s="43">
        <v>0.7</v>
      </c>
      <c r="V37" s="52"/>
      <c r="W37" s="52"/>
      <c r="X37" s="43"/>
      <c r="Y37" s="52"/>
      <c r="Z37" s="52">
        <v>2</v>
      </c>
      <c r="AA37" s="43">
        <v>1</v>
      </c>
      <c r="AB37" s="52"/>
      <c r="AC37" s="52"/>
      <c r="AD37" s="43"/>
    </row>
    <row r="38" spans="1:30" s="95" customFormat="1" ht="76.5">
      <c r="A38" s="84" t="s">
        <v>59</v>
      </c>
      <c r="B38" s="85" t="s">
        <v>67</v>
      </c>
      <c r="C38" s="43">
        <v>0.7</v>
      </c>
      <c r="D38" s="43">
        <v>1</v>
      </c>
      <c r="E38" s="84" t="s">
        <v>162</v>
      </c>
      <c r="F38" s="84" t="s">
        <v>162</v>
      </c>
      <c r="G38" s="84"/>
      <c r="H38" s="84"/>
      <c r="I38" s="43">
        <v>1</v>
      </c>
      <c r="J38" s="52"/>
      <c r="K38" s="52">
        <v>1</v>
      </c>
      <c r="L38" s="86">
        <v>0.7</v>
      </c>
      <c r="M38" s="52"/>
      <c r="N38" s="52"/>
      <c r="O38" s="43"/>
      <c r="P38" s="52"/>
      <c r="Q38" s="52">
        <v>1</v>
      </c>
      <c r="R38" s="43">
        <v>0.7</v>
      </c>
      <c r="S38" s="52"/>
      <c r="T38" s="52">
        <v>1</v>
      </c>
      <c r="U38" s="43">
        <v>0.7</v>
      </c>
      <c r="V38" s="52"/>
      <c r="W38" s="52"/>
      <c r="X38" s="43"/>
      <c r="Y38" s="52"/>
      <c r="Z38" s="52">
        <v>1</v>
      </c>
      <c r="AA38" s="43">
        <v>0.7</v>
      </c>
      <c r="AB38" s="52"/>
      <c r="AC38" s="52"/>
      <c r="AD38" s="43"/>
    </row>
    <row r="39" spans="1:30" ht="25.5">
      <c r="A39" s="39">
        <v>3</v>
      </c>
      <c r="B39" s="81" t="s">
        <v>21</v>
      </c>
      <c r="C39" s="41">
        <v>7</v>
      </c>
      <c r="D39" s="41">
        <v>10</v>
      </c>
      <c r="E39" s="82" t="s">
        <v>219</v>
      </c>
      <c r="F39" s="82"/>
      <c r="G39" s="82" t="s">
        <v>381</v>
      </c>
      <c r="H39" s="82"/>
      <c r="I39" s="41">
        <v>8</v>
      </c>
      <c r="J39" s="51">
        <v>2</v>
      </c>
      <c r="K39" s="51"/>
      <c r="L39" s="66">
        <f>SUM(L40:L44)</f>
        <v>9.057142857142857</v>
      </c>
      <c r="M39" s="51">
        <v>4</v>
      </c>
      <c r="N39" s="51"/>
      <c r="O39" s="41">
        <f>SUM(O40:O44)</f>
        <v>0</v>
      </c>
      <c r="P39" s="51">
        <v>5</v>
      </c>
      <c r="Q39" s="51"/>
      <c r="R39" s="41">
        <f>SUM(R40:R44)</f>
        <v>9.622857142857143</v>
      </c>
      <c r="S39" s="51">
        <v>7</v>
      </c>
      <c r="T39" s="51"/>
      <c r="U39" s="41">
        <f>SUM(U40:U44)</f>
        <v>7.657142857142857</v>
      </c>
      <c r="V39" s="51"/>
      <c r="W39" s="51"/>
      <c r="X39" s="41">
        <f>SUM(X40:X44)</f>
        <v>0</v>
      </c>
      <c r="Y39" s="51">
        <v>5</v>
      </c>
      <c r="Z39" s="51"/>
      <c r="AA39" s="41">
        <f>SUM(AA40:AA44)</f>
        <v>3.9299999999999997</v>
      </c>
      <c r="AB39" s="51"/>
      <c r="AC39" s="51"/>
      <c r="AD39" s="41">
        <f>SUM(AD40:AD44)</f>
        <v>0</v>
      </c>
    </row>
    <row r="40" spans="1:30" s="95" customFormat="1" ht="89.25">
      <c r="A40" s="84" t="s">
        <v>68</v>
      </c>
      <c r="B40" s="85" t="s">
        <v>73</v>
      </c>
      <c r="C40" s="43">
        <v>1.4</v>
      </c>
      <c r="D40" s="43">
        <v>2</v>
      </c>
      <c r="E40" s="84" t="s">
        <v>120</v>
      </c>
      <c r="F40" s="84" t="s">
        <v>120</v>
      </c>
      <c r="G40" s="84"/>
      <c r="H40" s="84"/>
      <c r="I40" s="43">
        <v>1.4</v>
      </c>
      <c r="J40" s="52"/>
      <c r="K40" s="52" t="s">
        <v>371</v>
      </c>
      <c r="L40" s="86">
        <v>1.4</v>
      </c>
      <c r="M40" s="52"/>
      <c r="N40" s="52"/>
      <c r="O40" s="43"/>
      <c r="P40" s="52"/>
      <c r="Q40" s="52" t="s">
        <v>362</v>
      </c>
      <c r="R40" s="43">
        <v>2</v>
      </c>
      <c r="S40" s="52"/>
      <c r="T40" s="52" t="s">
        <v>374</v>
      </c>
      <c r="U40" s="43">
        <v>2</v>
      </c>
      <c r="V40" s="52"/>
      <c r="W40" s="52"/>
      <c r="X40" s="43"/>
      <c r="Y40" s="52"/>
      <c r="Z40" s="43"/>
      <c r="AA40" s="43">
        <v>0</v>
      </c>
      <c r="AB40" s="52"/>
      <c r="AC40" s="52"/>
      <c r="AD40" s="43"/>
    </row>
    <row r="41" spans="1:30" s="95" customFormat="1" ht="93.75" customHeight="1">
      <c r="A41" s="84" t="s">
        <v>69</v>
      </c>
      <c r="B41" s="85" t="s">
        <v>74</v>
      </c>
      <c r="C41" s="43">
        <v>1.4</v>
      </c>
      <c r="D41" s="43">
        <v>2</v>
      </c>
      <c r="E41" s="84" t="s">
        <v>168</v>
      </c>
      <c r="F41" s="84" t="s">
        <v>339</v>
      </c>
      <c r="G41" s="84"/>
      <c r="H41" s="84"/>
      <c r="I41" s="43">
        <v>1.8</v>
      </c>
      <c r="J41" s="52"/>
      <c r="K41" s="52">
        <v>33</v>
      </c>
      <c r="L41" s="86">
        <v>2</v>
      </c>
      <c r="M41" s="52"/>
      <c r="N41" s="52"/>
      <c r="O41" s="43"/>
      <c r="P41" s="52"/>
      <c r="Q41" s="52">
        <v>11</v>
      </c>
      <c r="R41" s="43">
        <f>$C41+(Q41-7.7)/(11.2-7.7)*($D41-$C41)</f>
        <v>1.9657142857142857</v>
      </c>
      <c r="S41" s="52"/>
      <c r="T41" s="52">
        <v>14.6</v>
      </c>
      <c r="U41" s="43">
        <v>2</v>
      </c>
      <c r="V41" s="52"/>
      <c r="W41" s="52"/>
      <c r="X41" s="43"/>
      <c r="Y41" s="52"/>
      <c r="Z41" s="52">
        <v>24</v>
      </c>
      <c r="AA41" s="43">
        <v>1.93</v>
      </c>
      <c r="AB41" s="52"/>
      <c r="AC41" s="52"/>
      <c r="AD41" s="43"/>
    </row>
    <row r="42" spans="1:30" s="95" customFormat="1" ht="89.25">
      <c r="A42" s="84" t="s">
        <v>70</v>
      </c>
      <c r="B42" s="85" t="s">
        <v>75</v>
      </c>
      <c r="C42" s="43">
        <v>1.4</v>
      </c>
      <c r="D42" s="43">
        <v>2</v>
      </c>
      <c r="E42" s="84" t="s">
        <v>171</v>
      </c>
      <c r="F42" s="84" t="s">
        <v>340</v>
      </c>
      <c r="G42" s="84"/>
      <c r="H42" s="84"/>
      <c r="I42" s="43">
        <v>1.4</v>
      </c>
      <c r="J42" s="52"/>
      <c r="K42" s="52">
        <v>6</v>
      </c>
      <c r="L42" s="86">
        <v>2</v>
      </c>
      <c r="M42" s="52"/>
      <c r="N42" s="52"/>
      <c r="O42" s="43"/>
      <c r="P42" s="52"/>
      <c r="Q42" s="52">
        <v>6</v>
      </c>
      <c r="R42" s="43">
        <v>2</v>
      </c>
      <c r="S42" s="52"/>
      <c r="T42" s="52">
        <v>3.5</v>
      </c>
      <c r="U42" s="43">
        <v>0</v>
      </c>
      <c r="V42" s="52"/>
      <c r="W42" s="52"/>
      <c r="X42" s="43"/>
      <c r="Y42" s="52"/>
      <c r="Z42" s="52">
        <v>10</v>
      </c>
      <c r="AA42" s="43">
        <v>0</v>
      </c>
      <c r="AB42" s="52"/>
      <c r="AC42" s="52"/>
      <c r="AD42" s="43"/>
    </row>
    <row r="43" spans="1:30" s="95" customFormat="1" ht="44.25" customHeight="1">
      <c r="A43" s="84" t="s">
        <v>71</v>
      </c>
      <c r="B43" s="85" t="s">
        <v>76</v>
      </c>
      <c r="C43" s="43">
        <v>1.4</v>
      </c>
      <c r="D43" s="43">
        <v>2</v>
      </c>
      <c r="E43" s="84" t="s">
        <v>174</v>
      </c>
      <c r="F43" s="84" t="s">
        <v>341</v>
      </c>
      <c r="G43" s="84"/>
      <c r="H43" s="84"/>
      <c r="I43" s="43">
        <v>2</v>
      </c>
      <c r="J43" s="52"/>
      <c r="K43" s="52">
        <v>1</v>
      </c>
      <c r="L43" s="86">
        <f>$C43+(K43-0.7)/(1.4-0.7)*($D43-$C43)</f>
        <v>1.657142857142857</v>
      </c>
      <c r="M43" s="52"/>
      <c r="N43" s="52"/>
      <c r="O43" s="43"/>
      <c r="P43" s="52"/>
      <c r="Q43" s="52">
        <v>1</v>
      </c>
      <c r="R43" s="43">
        <f>$C43+(Q43-0.7)/(1.4-0.7)*($D43-$C43)</f>
        <v>1.657142857142857</v>
      </c>
      <c r="S43" s="52"/>
      <c r="T43" s="52">
        <v>1</v>
      </c>
      <c r="U43" s="43">
        <f>$C43+(T43-0.7)/(1.4-0.7)*($D43-$C43)</f>
        <v>1.657142857142857</v>
      </c>
      <c r="V43" s="52"/>
      <c r="W43" s="52"/>
      <c r="X43" s="43"/>
      <c r="Y43" s="52"/>
      <c r="Z43" s="43"/>
      <c r="AA43" s="43"/>
      <c r="AB43" s="52"/>
      <c r="AC43" s="52"/>
      <c r="AD43" s="43"/>
    </row>
    <row r="44" spans="1:30" s="95" customFormat="1" ht="51">
      <c r="A44" s="84" t="s">
        <v>72</v>
      </c>
      <c r="B44" s="85" t="s">
        <v>77</v>
      </c>
      <c r="C44" s="43">
        <v>1.4</v>
      </c>
      <c r="D44" s="43">
        <v>2</v>
      </c>
      <c r="E44" s="84" t="s">
        <v>177</v>
      </c>
      <c r="F44" s="84" t="s">
        <v>342</v>
      </c>
      <c r="G44" s="84"/>
      <c r="H44" s="84"/>
      <c r="I44" s="43">
        <v>1.4</v>
      </c>
      <c r="J44" s="52"/>
      <c r="K44" s="52">
        <v>31.25</v>
      </c>
      <c r="L44" s="86">
        <v>2</v>
      </c>
      <c r="M44" s="52"/>
      <c r="N44" s="52"/>
      <c r="O44" s="43"/>
      <c r="P44" s="52"/>
      <c r="Q44" s="52">
        <v>5</v>
      </c>
      <c r="R44" s="43">
        <v>2</v>
      </c>
      <c r="S44" s="52"/>
      <c r="T44" s="52">
        <v>31</v>
      </c>
      <c r="U44" s="43">
        <v>2</v>
      </c>
      <c r="V44" s="52"/>
      <c r="W44" s="52"/>
      <c r="X44" s="43"/>
      <c r="Y44" s="52"/>
      <c r="Z44" s="52">
        <v>151</v>
      </c>
      <c r="AA44" s="43">
        <v>2</v>
      </c>
      <c r="AB44" s="52"/>
      <c r="AC44" s="52"/>
      <c r="AD44" s="43"/>
    </row>
    <row r="45" spans="1:30" ht="25.5">
      <c r="A45" s="39">
        <v>4</v>
      </c>
      <c r="B45" s="81" t="s">
        <v>22</v>
      </c>
      <c r="C45" s="41">
        <v>3.5</v>
      </c>
      <c r="D45" s="41">
        <v>5</v>
      </c>
      <c r="E45" s="82" t="s">
        <v>222</v>
      </c>
      <c r="F45" s="82"/>
      <c r="G45" s="82" t="s">
        <v>382</v>
      </c>
      <c r="H45" s="82"/>
      <c r="I45" s="41">
        <v>5</v>
      </c>
      <c r="J45" s="51">
        <v>5</v>
      </c>
      <c r="K45" s="51"/>
      <c r="L45" s="66">
        <f>SUM(L46:L48)</f>
        <v>5</v>
      </c>
      <c r="M45" s="51">
        <v>2</v>
      </c>
      <c r="N45" s="51"/>
      <c r="O45" s="41">
        <f>SUM(O46:O48)</f>
        <v>0</v>
      </c>
      <c r="P45" s="51">
        <v>2</v>
      </c>
      <c r="Q45" s="51"/>
      <c r="R45" s="41">
        <f>SUM(R46:R48)</f>
        <v>5</v>
      </c>
      <c r="S45" s="51">
        <v>5</v>
      </c>
      <c r="T45" s="51"/>
      <c r="U45" s="41">
        <f>SUM(U46:U48)</f>
        <v>5</v>
      </c>
      <c r="V45" s="51"/>
      <c r="W45" s="51"/>
      <c r="X45" s="41">
        <f>SUM(X46:X48)</f>
        <v>0</v>
      </c>
      <c r="Y45" s="51">
        <v>2</v>
      </c>
      <c r="Z45" s="51"/>
      <c r="AA45" s="41">
        <v>5</v>
      </c>
      <c r="AB45" s="51"/>
      <c r="AC45" s="51"/>
      <c r="AD45" s="41">
        <f>SUM(AD46:AD48)</f>
        <v>0</v>
      </c>
    </row>
    <row r="46" spans="1:30" s="95" customFormat="1" ht="63.75">
      <c r="A46" s="84" t="s">
        <v>78</v>
      </c>
      <c r="B46" s="85" t="s">
        <v>81</v>
      </c>
      <c r="C46" s="43">
        <v>1.4</v>
      </c>
      <c r="D46" s="43">
        <v>2</v>
      </c>
      <c r="E46" s="84" t="s">
        <v>180</v>
      </c>
      <c r="F46" s="84" t="s">
        <v>278</v>
      </c>
      <c r="G46" s="84"/>
      <c r="H46" s="84"/>
      <c r="I46" s="43">
        <v>2</v>
      </c>
      <c r="J46" s="52"/>
      <c r="K46" s="52">
        <v>250</v>
      </c>
      <c r="L46" s="86">
        <v>2</v>
      </c>
      <c r="M46" s="52"/>
      <c r="N46" s="52"/>
      <c r="O46" s="43"/>
      <c r="P46" s="52"/>
      <c r="Q46" s="52">
        <v>80</v>
      </c>
      <c r="R46" s="43">
        <v>2</v>
      </c>
      <c r="S46" s="52"/>
      <c r="T46" s="52">
        <v>87</v>
      </c>
      <c r="U46" s="43">
        <v>2</v>
      </c>
      <c r="V46" s="52"/>
      <c r="W46" s="52"/>
      <c r="X46" s="43"/>
      <c r="Y46" s="52"/>
      <c r="Z46" s="52">
        <v>80</v>
      </c>
      <c r="AA46" s="43">
        <v>2</v>
      </c>
      <c r="AB46" s="52"/>
      <c r="AC46" s="52"/>
      <c r="AD46" s="43"/>
    </row>
    <row r="47" spans="1:30" s="95" customFormat="1" ht="51">
      <c r="A47" s="84" t="s">
        <v>79</v>
      </c>
      <c r="B47" s="85" t="s">
        <v>82</v>
      </c>
      <c r="C47" s="43">
        <v>1</v>
      </c>
      <c r="D47" s="43">
        <v>1.5</v>
      </c>
      <c r="E47" s="84" t="s">
        <v>183</v>
      </c>
      <c r="F47" s="84" t="s">
        <v>343</v>
      </c>
      <c r="G47" s="84"/>
      <c r="H47" s="84"/>
      <c r="I47" s="43">
        <v>1.5</v>
      </c>
      <c r="J47" s="52"/>
      <c r="K47" s="52">
        <v>84.7</v>
      </c>
      <c r="L47" s="86">
        <v>1.5</v>
      </c>
      <c r="M47" s="52"/>
      <c r="N47" s="52"/>
      <c r="O47" s="43"/>
      <c r="P47" s="52"/>
      <c r="Q47" s="52">
        <v>95</v>
      </c>
      <c r="R47" s="43">
        <v>1.5</v>
      </c>
      <c r="S47" s="52"/>
      <c r="T47" s="52">
        <v>85</v>
      </c>
      <c r="U47" s="43">
        <v>1.5</v>
      </c>
      <c r="V47" s="52"/>
      <c r="W47" s="52"/>
      <c r="X47" s="43"/>
      <c r="Y47" s="52"/>
      <c r="Z47" s="52">
        <v>0</v>
      </c>
      <c r="AA47" s="43">
        <v>1.5</v>
      </c>
      <c r="AB47" s="52"/>
      <c r="AC47" s="52"/>
      <c r="AD47" s="43"/>
    </row>
    <row r="48" spans="1:30" s="95" customFormat="1" ht="38.25">
      <c r="A48" s="84" t="s">
        <v>80</v>
      </c>
      <c r="B48" s="85" t="s">
        <v>83</v>
      </c>
      <c r="C48" s="43">
        <v>1</v>
      </c>
      <c r="D48" s="43">
        <v>1.5</v>
      </c>
      <c r="E48" s="84" t="s">
        <v>185</v>
      </c>
      <c r="F48" s="84" t="s">
        <v>307</v>
      </c>
      <c r="G48" s="84"/>
      <c r="H48" s="84"/>
      <c r="I48" s="43">
        <v>1.5</v>
      </c>
      <c r="J48" s="52"/>
      <c r="K48" s="52">
        <v>15</v>
      </c>
      <c r="L48" s="86">
        <v>1.5</v>
      </c>
      <c r="M48" s="52"/>
      <c r="N48" s="52"/>
      <c r="O48" s="43"/>
      <c r="P48" s="52"/>
      <c r="Q48" s="52">
        <v>25</v>
      </c>
      <c r="R48" s="43">
        <v>1.5</v>
      </c>
      <c r="S48" s="52"/>
      <c r="T48" s="52">
        <v>25</v>
      </c>
      <c r="U48" s="43">
        <v>1.5</v>
      </c>
      <c r="V48" s="52"/>
      <c r="W48" s="52"/>
      <c r="X48" s="43"/>
      <c r="Y48" s="52"/>
      <c r="Z48" s="52">
        <v>30</v>
      </c>
      <c r="AA48" s="43">
        <v>1.5</v>
      </c>
      <c r="AB48" s="52"/>
      <c r="AC48" s="52"/>
      <c r="AD48" s="43"/>
    </row>
    <row r="49" spans="1:30" ht="25.5">
      <c r="A49" s="39">
        <v>5</v>
      </c>
      <c r="B49" s="81" t="s">
        <v>23</v>
      </c>
      <c r="C49" s="41">
        <v>4.2</v>
      </c>
      <c r="D49" s="41">
        <v>6</v>
      </c>
      <c r="E49" s="39" t="s">
        <v>224</v>
      </c>
      <c r="F49" s="39"/>
      <c r="G49" s="39">
        <v>3</v>
      </c>
      <c r="H49" s="39"/>
      <c r="I49" s="41">
        <v>2</v>
      </c>
      <c r="J49" s="51">
        <v>1</v>
      </c>
      <c r="K49" s="51"/>
      <c r="L49" s="66">
        <f>SUM(L50:L52)</f>
        <v>2</v>
      </c>
      <c r="M49" s="51">
        <v>3</v>
      </c>
      <c r="N49" s="51"/>
      <c r="O49" s="41">
        <f>SUM(O50:O52)</f>
        <v>0</v>
      </c>
      <c r="P49" s="51">
        <v>2</v>
      </c>
      <c r="Q49" s="51"/>
      <c r="R49" s="41">
        <f>SUM(R50:R52)</f>
        <v>2</v>
      </c>
      <c r="S49" s="51">
        <v>5</v>
      </c>
      <c r="T49" s="51"/>
      <c r="U49" s="41">
        <f>SUM(U50:U52)</f>
        <v>4</v>
      </c>
      <c r="V49" s="51"/>
      <c r="W49" s="51"/>
      <c r="X49" s="41">
        <f>SUM(X50:X52)</f>
        <v>0</v>
      </c>
      <c r="Y49" s="51">
        <v>2</v>
      </c>
      <c r="Z49" s="51"/>
      <c r="AA49" s="41">
        <v>4</v>
      </c>
      <c r="AB49" s="51"/>
      <c r="AC49" s="51"/>
      <c r="AD49" s="41">
        <f>SUM(AD50:AD52)</f>
        <v>0</v>
      </c>
    </row>
    <row r="50" spans="1:30" s="95" customFormat="1" ht="51">
      <c r="A50" s="84" t="s">
        <v>84</v>
      </c>
      <c r="B50" s="85" t="s">
        <v>87</v>
      </c>
      <c r="C50" s="43">
        <v>1.4</v>
      </c>
      <c r="D50" s="43">
        <v>2</v>
      </c>
      <c r="E50" s="84" t="s">
        <v>188</v>
      </c>
      <c r="F50" s="84" t="s">
        <v>344</v>
      </c>
      <c r="G50" s="84"/>
      <c r="H50" s="84"/>
      <c r="I50" s="43">
        <v>2</v>
      </c>
      <c r="J50" s="52"/>
      <c r="K50" s="52">
        <v>2.5</v>
      </c>
      <c r="L50" s="86">
        <v>2</v>
      </c>
      <c r="M50" s="52"/>
      <c r="N50" s="52"/>
      <c r="O50" s="43"/>
      <c r="P50" s="52"/>
      <c r="Q50" s="52">
        <v>2.5</v>
      </c>
      <c r="R50" s="43">
        <v>2</v>
      </c>
      <c r="S50" s="52"/>
      <c r="T50" s="52">
        <v>14.6</v>
      </c>
      <c r="U50" s="43">
        <v>2</v>
      </c>
      <c r="V50" s="52"/>
      <c r="W50" s="52"/>
      <c r="X50" s="43"/>
      <c r="Y50" s="52"/>
      <c r="Z50" s="52">
        <v>0.5</v>
      </c>
      <c r="AA50" s="43">
        <v>2</v>
      </c>
      <c r="AB50" s="52"/>
      <c r="AC50" s="52"/>
      <c r="AD50" s="43"/>
    </row>
    <row r="51" spans="1:30" s="95" customFormat="1" ht="38.25">
      <c r="A51" s="84" t="s">
        <v>85</v>
      </c>
      <c r="B51" s="85" t="s">
        <v>88</v>
      </c>
      <c r="C51" s="43">
        <v>1.4</v>
      </c>
      <c r="D51" s="43">
        <v>2</v>
      </c>
      <c r="E51" s="84" t="s">
        <v>191</v>
      </c>
      <c r="F51" s="84" t="s">
        <v>319</v>
      </c>
      <c r="G51" s="84"/>
      <c r="H51" s="84"/>
      <c r="I51" s="43">
        <v>0</v>
      </c>
      <c r="J51" s="52"/>
      <c r="K51" s="52">
        <v>0</v>
      </c>
      <c r="L51" s="86">
        <v>0</v>
      </c>
      <c r="M51" s="52"/>
      <c r="N51" s="52"/>
      <c r="O51" s="43"/>
      <c r="P51" s="52"/>
      <c r="Q51" s="52">
        <v>0</v>
      </c>
      <c r="R51" s="43">
        <v>0</v>
      </c>
      <c r="S51" s="52"/>
      <c r="T51" s="52">
        <v>15</v>
      </c>
      <c r="U51" s="43">
        <v>2</v>
      </c>
      <c r="V51" s="52"/>
      <c r="W51" s="52"/>
      <c r="X51" s="43"/>
      <c r="Y51" s="52"/>
      <c r="Z51" s="52">
        <v>0</v>
      </c>
      <c r="AA51" s="43">
        <v>0</v>
      </c>
      <c r="AB51" s="52"/>
      <c r="AC51" s="52"/>
      <c r="AD51" s="43"/>
    </row>
    <row r="52" spans="1:30" s="95" customFormat="1" ht="63.75">
      <c r="A52" s="84" t="s">
        <v>86</v>
      </c>
      <c r="B52" s="85" t="s">
        <v>89</v>
      </c>
      <c r="C52" s="43">
        <v>1.4</v>
      </c>
      <c r="D52" s="43">
        <v>2</v>
      </c>
      <c r="E52" s="84" t="s">
        <v>194</v>
      </c>
      <c r="F52" s="84" t="s">
        <v>345</v>
      </c>
      <c r="G52" s="84"/>
      <c r="H52" s="84"/>
      <c r="I52" s="43">
        <v>0</v>
      </c>
      <c r="J52" s="52"/>
      <c r="K52" s="52">
        <v>0</v>
      </c>
      <c r="L52" s="86">
        <v>0</v>
      </c>
      <c r="M52" s="52"/>
      <c r="N52" s="52"/>
      <c r="O52" s="43"/>
      <c r="P52" s="52"/>
      <c r="Q52" s="52">
        <v>0</v>
      </c>
      <c r="R52" s="43">
        <v>0</v>
      </c>
      <c r="S52" s="52"/>
      <c r="T52" s="52">
        <v>0</v>
      </c>
      <c r="U52" s="43">
        <v>0</v>
      </c>
      <c r="V52" s="52"/>
      <c r="W52" s="52"/>
      <c r="X52" s="43"/>
      <c r="Y52" s="52"/>
      <c r="Z52" s="52">
        <v>0</v>
      </c>
      <c r="AA52" s="43">
        <v>2</v>
      </c>
      <c r="AB52" s="52"/>
      <c r="AC52" s="52"/>
      <c r="AD52" s="43"/>
    </row>
    <row r="53" spans="1:30" ht="38.25">
      <c r="A53" s="39">
        <v>6</v>
      </c>
      <c r="B53" s="81" t="s">
        <v>24</v>
      </c>
      <c r="C53" s="41">
        <v>2.8</v>
      </c>
      <c r="D53" s="41">
        <v>4</v>
      </c>
      <c r="E53" s="39" t="s">
        <v>225</v>
      </c>
      <c r="F53" s="39"/>
      <c r="G53" s="39">
        <v>3.5</v>
      </c>
      <c r="H53" s="39"/>
      <c r="I53" s="41">
        <v>3.4</v>
      </c>
      <c r="J53" s="51">
        <v>4</v>
      </c>
      <c r="K53" s="51"/>
      <c r="L53" s="66">
        <f>SUM(L54:L56)</f>
        <v>4</v>
      </c>
      <c r="M53" s="51">
        <v>4</v>
      </c>
      <c r="N53" s="51"/>
      <c r="O53" s="41">
        <f>SUM(O54:O56)</f>
        <v>0</v>
      </c>
      <c r="P53" s="51">
        <v>4</v>
      </c>
      <c r="Q53" s="51"/>
      <c r="R53" s="41">
        <f>SUM(R54:R56)</f>
        <v>3</v>
      </c>
      <c r="S53" s="51">
        <v>4</v>
      </c>
      <c r="T53" s="51"/>
      <c r="U53" s="41">
        <f>SUM(U54:U56)</f>
        <v>4</v>
      </c>
      <c r="V53" s="51"/>
      <c r="W53" s="51"/>
      <c r="X53" s="41">
        <f>SUM(X54:X56)</f>
        <v>0</v>
      </c>
      <c r="Y53" s="51">
        <v>4</v>
      </c>
      <c r="Z53" s="51"/>
      <c r="AA53" s="41">
        <v>3.1</v>
      </c>
      <c r="AB53" s="51"/>
      <c r="AC53" s="51"/>
      <c r="AD53" s="41">
        <f>SUM(AD54:AD56)</f>
        <v>0</v>
      </c>
    </row>
    <row r="54" spans="1:30" s="95" customFormat="1" ht="63.75">
      <c r="A54" s="84" t="s">
        <v>90</v>
      </c>
      <c r="B54" s="85" t="s">
        <v>93</v>
      </c>
      <c r="C54" s="43">
        <v>1.4</v>
      </c>
      <c r="D54" s="43">
        <v>2</v>
      </c>
      <c r="E54" s="84" t="s">
        <v>197</v>
      </c>
      <c r="F54" s="84" t="s">
        <v>346</v>
      </c>
      <c r="G54" s="84"/>
      <c r="H54" s="84"/>
      <c r="I54" s="43">
        <v>2</v>
      </c>
      <c r="J54" s="52"/>
      <c r="K54" s="52">
        <v>250</v>
      </c>
      <c r="L54" s="86">
        <v>2</v>
      </c>
      <c r="M54" s="52"/>
      <c r="N54" s="52"/>
      <c r="O54" s="43"/>
      <c r="P54" s="52"/>
      <c r="Q54" s="52">
        <v>350</v>
      </c>
      <c r="R54" s="43">
        <v>2</v>
      </c>
      <c r="S54" s="52"/>
      <c r="T54" s="52">
        <v>478</v>
      </c>
      <c r="U54" s="43">
        <v>2</v>
      </c>
      <c r="V54" s="52"/>
      <c r="W54" s="52"/>
      <c r="X54" s="43"/>
      <c r="Y54" s="52"/>
      <c r="Z54" s="43"/>
      <c r="AA54" s="43">
        <v>1.4</v>
      </c>
      <c r="AB54" s="52"/>
      <c r="AC54" s="52"/>
      <c r="AD54" s="43"/>
    </row>
    <row r="55" spans="1:30" s="95" customFormat="1" ht="51">
      <c r="A55" s="84" t="s">
        <v>91</v>
      </c>
      <c r="B55" s="85" t="s">
        <v>94</v>
      </c>
      <c r="C55" s="43">
        <v>0.7</v>
      </c>
      <c r="D55" s="43">
        <v>1</v>
      </c>
      <c r="E55" s="84" t="s">
        <v>200</v>
      </c>
      <c r="F55" s="84" t="s">
        <v>347</v>
      </c>
      <c r="G55" s="84"/>
      <c r="H55" s="84"/>
      <c r="I55" s="43">
        <v>0.7</v>
      </c>
      <c r="J55" s="52"/>
      <c r="K55" s="52">
        <v>90</v>
      </c>
      <c r="L55" s="86">
        <v>1</v>
      </c>
      <c r="M55" s="52"/>
      <c r="N55" s="52"/>
      <c r="O55" s="43"/>
      <c r="P55" s="52"/>
      <c r="Q55" s="52">
        <v>90</v>
      </c>
      <c r="R55" s="43">
        <v>1</v>
      </c>
      <c r="S55" s="52"/>
      <c r="T55" s="52">
        <v>90</v>
      </c>
      <c r="U55" s="43">
        <v>1</v>
      </c>
      <c r="V55" s="52"/>
      <c r="W55" s="52"/>
      <c r="X55" s="43"/>
      <c r="Y55" s="52"/>
      <c r="Z55" s="52">
        <v>80</v>
      </c>
      <c r="AA55" s="43">
        <v>1</v>
      </c>
      <c r="AB55" s="52"/>
      <c r="AC55" s="52"/>
      <c r="AD55" s="43"/>
    </row>
    <row r="56" spans="1:30" s="95" customFormat="1" ht="38.25">
      <c r="A56" s="84" t="s">
        <v>92</v>
      </c>
      <c r="B56" s="85" t="s">
        <v>95</v>
      </c>
      <c r="C56" s="43">
        <v>0.7</v>
      </c>
      <c r="D56" s="43">
        <v>1</v>
      </c>
      <c r="E56" s="84" t="s">
        <v>202</v>
      </c>
      <c r="F56" s="84" t="s">
        <v>348</v>
      </c>
      <c r="G56" s="84"/>
      <c r="H56" s="84"/>
      <c r="I56" s="43">
        <v>0.7</v>
      </c>
      <c r="J56" s="52"/>
      <c r="K56" s="52">
        <v>50</v>
      </c>
      <c r="L56" s="86">
        <v>1</v>
      </c>
      <c r="M56" s="52"/>
      <c r="N56" s="52"/>
      <c r="O56" s="43"/>
      <c r="P56" s="52"/>
      <c r="Q56" s="52">
        <v>0</v>
      </c>
      <c r="R56" s="43">
        <v>0</v>
      </c>
      <c r="S56" s="52"/>
      <c r="T56" s="52">
        <v>50</v>
      </c>
      <c r="U56" s="43">
        <v>1</v>
      </c>
      <c r="V56" s="52"/>
      <c r="W56" s="52"/>
      <c r="X56" s="43"/>
      <c r="Y56" s="52"/>
      <c r="Z56" s="43"/>
      <c r="AA56" s="43">
        <v>0.7</v>
      </c>
      <c r="AB56" s="52"/>
      <c r="AC56" s="52"/>
      <c r="AD56" s="43"/>
    </row>
    <row r="57" spans="1:30" ht="38.25">
      <c r="A57" s="39">
        <v>7</v>
      </c>
      <c r="B57" s="81" t="s">
        <v>25</v>
      </c>
      <c r="C57" s="41">
        <v>1.4</v>
      </c>
      <c r="D57" s="41">
        <v>2</v>
      </c>
      <c r="E57" s="39" t="s">
        <v>226</v>
      </c>
      <c r="F57" s="39"/>
      <c r="G57" s="39">
        <v>2</v>
      </c>
      <c r="H57" s="39"/>
      <c r="I57" s="41">
        <v>2</v>
      </c>
      <c r="J57" s="51">
        <v>2</v>
      </c>
      <c r="K57" s="51"/>
      <c r="L57" s="66">
        <f>SUM(L58)</f>
        <v>2</v>
      </c>
      <c r="M57" s="51">
        <v>2</v>
      </c>
      <c r="N57" s="51"/>
      <c r="O57" s="41">
        <f>SUM(O58)</f>
        <v>0</v>
      </c>
      <c r="P57" s="51">
        <v>2</v>
      </c>
      <c r="Q57" s="51"/>
      <c r="R57" s="41">
        <f>SUM(R58)</f>
        <v>2</v>
      </c>
      <c r="S57" s="51">
        <v>2</v>
      </c>
      <c r="T57" s="51"/>
      <c r="U57" s="41">
        <f>SUM(U58)</f>
        <v>2</v>
      </c>
      <c r="V57" s="51"/>
      <c r="W57" s="51"/>
      <c r="X57" s="41">
        <f>SUM(X58)</f>
        <v>0</v>
      </c>
      <c r="Y57" s="51">
        <v>2</v>
      </c>
      <c r="Z57" s="51"/>
      <c r="AA57" s="41">
        <v>2</v>
      </c>
      <c r="AB57" s="51"/>
      <c r="AC57" s="51"/>
      <c r="AD57" s="41">
        <f>SUM(AD58)</f>
        <v>0</v>
      </c>
    </row>
    <row r="58" spans="1:30" s="95" customFormat="1" ht="51">
      <c r="A58" s="84" t="s">
        <v>97</v>
      </c>
      <c r="B58" s="85" t="s">
        <v>96</v>
      </c>
      <c r="C58" s="43">
        <v>1.4</v>
      </c>
      <c r="D58" s="43">
        <v>2</v>
      </c>
      <c r="E58" s="84" t="s">
        <v>205</v>
      </c>
      <c r="F58" s="84" t="s">
        <v>349</v>
      </c>
      <c r="G58" s="84"/>
      <c r="H58" s="84"/>
      <c r="I58" s="43">
        <v>2</v>
      </c>
      <c r="J58" s="52"/>
      <c r="K58" s="52">
        <v>8</v>
      </c>
      <c r="L58" s="86">
        <v>2</v>
      </c>
      <c r="M58" s="52"/>
      <c r="N58" s="52"/>
      <c r="O58" s="43"/>
      <c r="P58" s="52"/>
      <c r="Q58" s="52">
        <v>8</v>
      </c>
      <c r="R58" s="43">
        <v>2</v>
      </c>
      <c r="S58" s="52"/>
      <c r="T58" s="52">
        <v>12</v>
      </c>
      <c r="U58" s="43">
        <v>2</v>
      </c>
      <c r="V58" s="52"/>
      <c r="W58" s="52"/>
      <c r="X58" s="43"/>
      <c r="Y58" s="52"/>
      <c r="Z58" s="52">
        <v>40</v>
      </c>
      <c r="AA58" s="43">
        <v>2</v>
      </c>
      <c r="AB58" s="52"/>
      <c r="AC58" s="52"/>
      <c r="AD58" s="43"/>
    </row>
    <row r="59" spans="1:30" ht="51">
      <c r="A59" s="39">
        <v>8</v>
      </c>
      <c r="B59" s="81" t="s">
        <v>26</v>
      </c>
      <c r="C59" s="41">
        <v>5.6</v>
      </c>
      <c r="D59" s="41">
        <v>8</v>
      </c>
      <c r="E59" s="39" t="s">
        <v>227</v>
      </c>
      <c r="F59" s="39"/>
      <c r="G59" s="39">
        <v>8</v>
      </c>
      <c r="H59" s="39"/>
      <c r="I59" s="41">
        <v>2.8</v>
      </c>
      <c r="J59" s="51">
        <v>4</v>
      </c>
      <c r="K59" s="51"/>
      <c r="L59" s="66">
        <f>SUM(L60:L64)</f>
        <v>7</v>
      </c>
      <c r="M59" s="51">
        <v>4</v>
      </c>
      <c r="N59" s="51"/>
      <c r="O59" s="41">
        <f>SUM(O60:O64)</f>
        <v>0</v>
      </c>
      <c r="P59" s="51">
        <v>5</v>
      </c>
      <c r="Q59" s="51"/>
      <c r="R59" s="41">
        <f>SUM(R60:R64)</f>
        <v>7</v>
      </c>
      <c r="S59" s="51">
        <v>6</v>
      </c>
      <c r="T59" s="51"/>
      <c r="U59" s="41">
        <f>SUM(U60:U64)</f>
        <v>5</v>
      </c>
      <c r="V59" s="51"/>
      <c r="W59" s="51"/>
      <c r="X59" s="41">
        <f>SUM(X60:X64)</f>
        <v>0</v>
      </c>
      <c r="Y59" s="51">
        <v>5</v>
      </c>
      <c r="Z59" s="51"/>
      <c r="AA59" s="41">
        <v>7</v>
      </c>
      <c r="AB59" s="51"/>
      <c r="AC59" s="51"/>
      <c r="AD59" s="41">
        <f>SUM(AD60:AD64)</f>
        <v>0</v>
      </c>
    </row>
    <row r="60" spans="1:30" s="95" customFormat="1" ht="25.5">
      <c r="A60" s="84" t="s">
        <v>98</v>
      </c>
      <c r="B60" s="85" t="s">
        <v>103</v>
      </c>
      <c r="C60" s="43">
        <v>0.7</v>
      </c>
      <c r="D60" s="43">
        <v>1</v>
      </c>
      <c r="E60" s="84" t="s">
        <v>163</v>
      </c>
      <c r="F60" s="84" t="s">
        <v>350</v>
      </c>
      <c r="G60" s="84"/>
      <c r="H60" s="84"/>
      <c r="I60" s="43">
        <v>0</v>
      </c>
      <c r="J60" s="52"/>
      <c r="K60" s="52">
        <v>13.97</v>
      </c>
      <c r="L60" s="86">
        <v>1</v>
      </c>
      <c r="M60" s="52"/>
      <c r="N60" s="52"/>
      <c r="O60" s="43"/>
      <c r="P60" s="52"/>
      <c r="Q60" s="52">
        <v>7</v>
      </c>
      <c r="R60" s="43">
        <v>1</v>
      </c>
      <c r="S60" s="52"/>
      <c r="T60" s="52">
        <v>5</v>
      </c>
      <c r="U60" s="43">
        <v>1</v>
      </c>
      <c r="V60" s="52"/>
      <c r="W60" s="52"/>
      <c r="X60" s="43"/>
      <c r="Y60" s="52"/>
      <c r="Z60" s="43"/>
      <c r="AA60" s="43">
        <v>1</v>
      </c>
      <c r="AB60" s="52"/>
      <c r="AC60" s="52"/>
      <c r="AD60" s="43"/>
    </row>
    <row r="61" spans="1:30" s="95" customFormat="1" ht="51">
      <c r="A61" s="84" t="s">
        <v>99</v>
      </c>
      <c r="B61" s="85" t="s">
        <v>104</v>
      </c>
      <c r="C61" s="43">
        <v>1.4</v>
      </c>
      <c r="D61" s="43">
        <v>2</v>
      </c>
      <c r="E61" s="84" t="s">
        <v>208</v>
      </c>
      <c r="F61" s="84" t="s">
        <v>351</v>
      </c>
      <c r="G61" s="84"/>
      <c r="H61" s="84"/>
      <c r="I61" s="43">
        <v>0</v>
      </c>
      <c r="J61" s="52"/>
      <c r="K61" s="52">
        <v>5</v>
      </c>
      <c r="L61" s="86">
        <v>2</v>
      </c>
      <c r="M61" s="52"/>
      <c r="N61" s="52"/>
      <c r="O61" s="43"/>
      <c r="P61" s="52"/>
      <c r="Q61" s="52">
        <v>4</v>
      </c>
      <c r="R61" s="43">
        <v>2</v>
      </c>
      <c r="S61" s="52"/>
      <c r="T61" s="52">
        <v>3</v>
      </c>
      <c r="U61" s="43">
        <v>2</v>
      </c>
      <c r="V61" s="52"/>
      <c r="W61" s="52"/>
      <c r="X61" s="43"/>
      <c r="Y61" s="52"/>
      <c r="Z61" s="52">
        <v>11</v>
      </c>
      <c r="AA61" s="43">
        <v>2</v>
      </c>
      <c r="AB61" s="52"/>
      <c r="AC61" s="52"/>
      <c r="AD61" s="43"/>
    </row>
    <row r="62" spans="1:30" s="95" customFormat="1" ht="51">
      <c r="A62" s="84" t="s">
        <v>100</v>
      </c>
      <c r="B62" s="85" t="s">
        <v>105</v>
      </c>
      <c r="C62" s="43">
        <v>1.4</v>
      </c>
      <c r="D62" s="43">
        <v>2</v>
      </c>
      <c r="E62" s="84" t="s">
        <v>210</v>
      </c>
      <c r="F62" s="84" t="s">
        <v>352</v>
      </c>
      <c r="G62" s="84"/>
      <c r="H62" s="84"/>
      <c r="I62" s="43">
        <v>1.4</v>
      </c>
      <c r="J62" s="52"/>
      <c r="K62" s="52">
        <v>85</v>
      </c>
      <c r="L62" s="86">
        <v>2</v>
      </c>
      <c r="M62" s="52"/>
      <c r="N62" s="52"/>
      <c r="O62" s="43"/>
      <c r="P62" s="52"/>
      <c r="Q62" s="52">
        <v>90</v>
      </c>
      <c r="R62" s="43">
        <v>2</v>
      </c>
      <c r="S62" s="52"/>
      <c r="T62" s="52">
        <v>80</v>
      </c>
      <c r="U62" s="43">
        <v>2</v>
      </c>
      <c r="V62" s="52"/>
      <c r="W62" s="52"/>
      <c r="X62" s="43"/>
      <c r="Y62" s="52"/>
      <c r="Z62" s="52">
        <v>80</v>
      </c>
      <c r="AA62" s="43">
        <v>2</v>
      </c>
      <c r="AB62" s="52"/>
      <c r="AC62" s="52"/>
      <c r="AD62" s="43"/>
    </row>
    <row r="63" spans="1:30" s="95" customFormat="1" ht="89.25">
      <c r="A63" s="84" t="s">
        <v>101</v>
      </c>
      <c r="B63" s="85" t="s">
        <v>106</v>
      </c>
      <c r="C63" s="43">
        <v>1.4</v>
      </c>
      <c r="D63" s="43">
        <v>2</v>
      </c>
      <c r="E63" s="84" t="s">
        <v>212</v>
      </c>
      <c r="F63" s="84" t="s">
        <v>353</v>
      </c>
      <c r="G63" s="84"/>
      <c r="H63" s="84"/>
      <c r="I63" s="43">
        <v>1.4</v>
      </c>
      <c r="J63" s="52"/>
      <c r="K63" s="52">
        <v>85</v>
      </c>
      <c r="L63" s="86">
        <v>2</v>
      </c>
      <c r="M63" s="52"/>
      <c r="N63" s="52"/>
      <c r="O63" s="43"/>
      <c r="P63" s="52"/>
      <c r="Q63" s="52">
        <v>80</v>
      </c>
      <c r="R63" s="43">
        <v>2</v>
      </c>
      <c r="S63" s="52"/>
      <c r="T63" s="52">
        <v>0</v>
      </c>
      <c r="U63" s="43">
        <v>0</v>
      </c>
      <c r="V63" s="52"/>
      <c r="W63" s="52"/>
      <c r="X63" s="43"/>
      <c r="Y63" s="52"/>
      <c r="Z63" s="52">
        <v>0</v>
      </c>
      <c r="AA63" s="43">
        <v>2</v>
      </c>
      <c r="AB63" s="52"/>
      <c r="AC63" s="52"/>
      <c r="AD63" s="43"/>
    </row>
    <row r="64" spans="1:30" s="95" customFormat="1" ht="38.25">
      <c r="A64" s="84" t="s">
        <v>102</v>
      </c>
      <c r="B64" s="85" t="s">
        <v>107</v>
      </c>
      <c r="C64" s="43">
        <v>0.7</v>
      </c>
      <c r="D64" s="43">
        <v>1</v>
      </c>
      <c r="E64" s="84" t="s">
        <v>160</v>
      </c>
      <c r="F64" s="84" t="s">
        <v>160</v>
      </c>
      <c r="G64" s="84"/>
      <c r="H64" s="84"/>
      <c r="I64" s="43">
        <v>0</v>
      </c>
      <c r="J64" s="52"/>
      <c r="K64" s="52">
        <v>0</v>
      </c>
      <c r="L64" s="86">
        <v>0</v>
      </c>
      <c r="M64" s="52"/>
      <c r="N64" s="52"/>
      <c r="O64" s="43"/>
      <c r="P64" s="52"/>
      <c r="Q64" s="52">
        <v>0</v>
      </c>
      <c r="R64" s="43">
        <v>0</v>
      </c>
      <c r="S64" s="52"/>
      <c r="T64" s="52">
        <v>0</v>
      </c>
      <c r="U64" s="43">
        <v>0</v>
      </c>
      <c r="V64" s="52"/>
      <c r="W64" s="52"/>
      <c r="X64" s="43"/>
      <c r="Y64" s="52"/>
      <c r="Z64" s="52">
        <v>0</v>
      </c>
      <c r="AA64" s="43">
        <v>0</v>
      </c>
      <c r="AB64" s="52"/>
      <c r="AC64" s="52"/>
      <c r="AD64" s="43"/>
    </row>
    <row r="65" spans="1:30" s="80" customFormat="1" ht="25.5">
      <c r="A65" s="88" t="s">
        <v>28</v>
      </c>
      <c r="B65" s="89" t="s">
        <v>27</v>
      </c>
      <c r="C65" s="90">
        <v>7</v>
      </c>
      <c r="D65" s="90">
        <v>10</v>
      </c>
      <c r="E65" s="91" t="s">
        <v>219</v>
      </c>
      <c r="F65" s="91"/>
      <c r="G65" s="91" t="s">
        <v>377</v>
      </c>
      <c r="H65" s="91"/>
      <c r="I65" s="90">
        <v>4.2</v>
      </c>
      <c r="J65" s="53">
        <v>1</v>
      </c>
      <c r="K65" s="53"/>
      <c r="L65" s="92">
        <f>L66+L67+L70+L72+L74</f>
        <v>4.8</v>
      </c>
      <c r="M65" s="53">
        <v>2</v>
      </c>
      <c r="N65" s="53"/>
      <c r="O65" s="90">
        <f>O66+O67+O70+O72+O74</f>
        <v>0</v>
      </c>
      <c r="P65" s="53">
        <v>2</v>
      </c>
      <c r="Q65" s="53"/>
      <c r="R65" s="90">
        <f>R66+R67+R70+R72+R74</f>
        <v>4.757142857142856</v>
      </c>
      <c r="S65" s="53">
        <v>4</v>
      </c>
      <c r="T65" s="53"/>
      <c r="U65" s="90">
        <f>U66+U67+U70+U72+U74</f>
        <v>5.157142857142857</v>
      </c>
      <c r="V65" s="53"/>
      <c r="W65" s="53"/>
      <c r="X65" s="90">
        <f>X66+X67+X70+X72+X74</f>
        <v>0</v>
      </c>
      <c r="Y65" s="53">
        <v>3</v>
      </c>
      <c r="Z65" s="53"/>
      <c r="AA65" s="90">
        <v>5.4</v>
      </c>
      <c r="AB65" s="53"/>
      <c r="AC65" s="53"/>
      <c r="AD65" s="90">
        <f>AD66+AD67+AD70+AD72+AD74</f>
        <v>0</v>
      </c>
    </row>
    <row r="66" spans="1:30" ht="63.75">
      <c r="A66" s="39">
        <v>1</v>
      </c>
      <c r="B66" s="81" t="s">
        <v>29</v>
      </c>
      <c r="C66" s="41">
        <v>1.4</v>
      </c>
      <c r="D66" s="41">
        <v>2</v>
      </c>
      <c r="E66" s="39" t="s">
        <v>214</v>
      </c>
      <c r="F66" s="39" t="s">
        <v>214</v>
      </c>
      <c r="G66" s="39"/>
      <c r="H66" s="39"/>
      <c r="I66" s="41">
        <v>0</v>
      </c>
      <c r="J66" s="51"/>
      <c r="K66" s="51" t="s">
        <v>372</v>
      </c>
      <c r="L66" s="66">
        <v>1.4</v>
      </c>
      <c r="M66" s="51"/>
      <c r="N66" s="51"/>
      <c r="O66" s="41"/>
      <c r="P66" s="51"/>
      <c r="Q66" s="51" t="s">
        <v>363</v>
      </c>
      <c r="R66" s="41">
        <v>0</v>
      </c>
      <c r="S66" s="51"/>
      <c r="T66" s="51" t="s">
        <v>372</v>
      </c>
      <c r="U66" s="41">
        <v>1.4</v>
      </c>
      <c r="V66" s="51"/>
      <c r="W66" s="51"/>
      <c r="X66" s="41"/>
      <c r="Y66" s="51"/>
      <c r="Z66" s="43"/>
      <c r="AA66" s="43">
        <v>0</v>
      </c>
      <c r="AB66" s="51"/>
      <c r="AC66" s="51"/>
      <c r="AD66" s="41"/>
    </row>
    <row r="67" spans="1:30" ht="12.75">
      <c r="A67" s="39">
        <v>2</v>
      </c>
      <c r="B67" s="81" t="s">
        <v>30</v>
      </c>
      <c r="C67" s="41">
        <v>1.4</v>
      </c>
      <c r="D67" s="41">
        <v>2</v>
      </c>
      <c r="E67" s="39" t="s">
        <v>226</v>
      </c>
      <c r="F67" s="39"/>
      <c r="G67" s="39"/>
      <c r="H67" s="39"/>
      <c r="I67" s="41">
        <v>1.4</v>
      </c>
      <c r="J67" s="51"/>
      <c r="K67" s="51"/>
      <c r="L67" s="66">
        <f>SUM(L68:L69)</f>
        <v>0</v>
      </c>
      <c r="M67" s="51"/>
      <c r="N67" s="51"/>
      <c r="O67" s="41">
        <f>SUM(O68:O69)</f>
        <v>0</v>
      </c>
      <c r="P67" s="51"/>
      <c r="Q67" s="51"/>
      <c r="R67" s="41">
        <f>SUM(R68:R69)</f>
        <v>1.7</v>
      </c>
      <c r="S67" s="51"/>
      <c r="T67" s="51"/>
      <c r="U67" s="41">
        <f>SUM(U68:U69)</f>
        <v>0.7</v>
      </c>
      <c r="V67" s="51"/>
      <c r="W67" s="51"/>
      <c r="X67" s="41">
        <f>SUM(X68:X69)</f>
        <v>0</v>
      </c>
      <c r="Y67" s="51"/>
      <c r="Z67" s="51"/>
      <c r="AA67" s="41">
        <v>1.4</v>
      </c>
      <c r="AB67" s="51"/>
      <c r="AC67" s="51"/>
      <c r="AD67" s="41">
        <f>SUM(AD68:AD69)</f>
        <v>0</v>
      </c>
    </row>
    <row r="68" spans="1:30" s="95" customFormat="1" ht="51">
      <c r="A68" s="84" t="s">
        <v>48</v>
      </c>
      <c r="B68" s="85" t="s">
        <v>111</v>
      </c>
      <c r="C68" s="43">
        <v>0.7</v>
      </c>
      <c r="D68" s="43">
        <v>1</v>
      </c>
      <c r="E68" s="84" t="s">
        <v>122</v>
      </c>
      <c r="F68" s="84" t="s">
        <v>122</v>
      </c>
      <c r="G68" s="84"/>
      <c r="H68" s="84"/>
      <c r="I68" s="43">
        <v>0.7</v>
      </c>
      <c r="J68" s="52"/>
      <c r="K68" s="52">
        <v>0</v>
      </c>
      <c r="L68" s="86">
        <v>0</v>
      </c>
      <c r="M68" s="52"/>
      <c r="N68" s="52"/>
      <c r="O68" s="43"/>
      <c r="P68" s="52"/>
      <c r="Q68" s="52" t="s">
        <v>364</v>
      </c>
      <c r="R68" s="43">
        <v>0.7</v>
      </c>
      <c r="S68" s="52"/>
      <c r="T68" s="52" t="s">
        <v>375</v>
      </c>
      <c r="U68" s="43">
        <v>0</v>
      </c>
      <c r="V68" s="52"/>
      <c r="W68" s="52"/>
      <c r="X68" s="43"/>
      <c r="Y68" s="52"/>
      <c r="Z68" s="43"/>
      <c r="AA68" s="43">
        <v>0.7</v>
      </c>
      <c r="AB68" s="52"/>
      <c r="AC68" s="52"/>
      <c r="AD68" s="43"/>
    </row>
    <row r="69" spans="1:30" s="95" customFormat="1" ht="51">
      <c r="A69" s="84" t="s">
        <v>49</v>
      </c>
      <c r="B69" s="85" t="s">
        <v>112</v>
      </c>
      <c r="C69" s="43">
        <v>0.7</v>
      </c>
      <c r="D69" s="43">
        <v>1</v>
      </c>
      <c r="E69" s="84" t="s">
        <v>122</v>
      </c>
      <c r="F69" s="84" t="s">
        <v>122</v>
      </c>
      <c r="G69" s="84"/>
      <c r="H69" s="84"/>
      <c r="I69" s="43">
        <v>0.7</v>
      </c>
      <c r="J69" s="52"/>
      <c r="K69" s="52">
        <v>0</v>
      </c>
      <c r="L69" s="86">
        <v>0</v>
      </c>
      <c r="M69" s="52"/>
      <c r="N69" s="52"/>
      <c r="O69" s="43"/>
      <c r="P69" s="52"/>
      <c r="Q69" s="52" t="s">
        <v>244</v>
      </c>
      <c r="R69" s="43">
        <v>1</v>
      </c>
      <c r="S69" s="52"/>
      <c r="T69" s="52" t="s">
        <v>364</v>
      </c>
      <c r="U69" s="43">
        <v>0.7</v>
      </c>
      <c r="V69" s="52"/>
      <c r="W69" s="52"/>
      <c r="X69" s="43"/>
      <c r="Y69" s="52"/>
      <c r="Z69" s="43"/>
      <c r="AA69" s="43">
        <v>0.7</v>
      </c>
      <c r="AB69" s="52"/>
      <c r="AC69" s="52"/>
      <c r="AD69" s="43"/>
    </row>
    <row r="70" spans="1:30" ht="25.5">
      <c r="A70" s="39">
        <v>3</v>
      </c>
      <c r="B70" s="81" t="s">
        <v>31</v>
      </c>
      <c r="C70" s="41">
        <v>1.4</v>
      </c>
      <c r="D70" s="41">
        <v>2</v>
      </c>
      <c r="E70" s="39" t="s">
        <v>226</v>
      </c>
      <c r="F70" s="39"/>
      <c r="G70" s="39"/>
      <c r="H70" s="39"/>
      <c r="I70" s="41">
        <v>1.4</v>
      </c>
      <c r="J70" s="51"/>
      <c r="K70" s="51"/>
      <c r="L70" s="66">
        <f>SUM(L71)</f>
        <v>2</v>
      </c>
      <c r="M70" s="51"/>
      <c r="N70" s="51"/>
      <c r="O70" s="41">
        <f>SUM(O71)</f>
        <v>0</v>
      </c>
      <c r="P70" s="51"/>
      <c r="Q70" s="51"/>
      <c r="R70" s="41">
        <f>SUM(R71)</f>
        <v>1.657142857142857</v>
      </c>
      <c r="S70" s="51"/>
      <c r="T70" s="51"/>
      <c r="U70" s="41">
        <f>SUM(U71)</f>
        <v>1.657142857142857</v>
      </c>
      <c r="V70" s="51"/>
      <c r="W70" s="51"/>
      <c r="X70" s="41">
        <f>SUM(X71)</f>
        <v>0</v>
      </c>
      <c r="Y70" s="51"/>
      <c r="Z70" s="51"/>
      <c r="AA70" s="41">
        <v>2</v>
      </c>
      <c r="AB70" s="51"/>
      <c r="AC70" s="51"/>
      <c r="AD70" s="41">
        <f>SUM(AD71)</f>
        <v>0</v>
      </c>
    </row>
    <row r="71" spans="1:30" s="95" customFormat="1" ht="63.75">
      <c r="A71" s="84" t="s">
        <v>68</v>
      </c>
      <c r="B71" s="85" t="s">
        <v>113</v>
      </c>
      <c r="C71" s="43">
        <v>1.4</v>
      </c>
      <c r="D71" s="43">
        <v>2</v>
      </c>
      <c r="E71" s="84" t="s">
        <v>216</v>
      </c>
      <c r="F71" s="84" t="s">
        <v>354</v>
      </c>
      <c r="G71" s="84"/>
      <c r="H71" s="84"/>
      <c r="I71" s="43">
        <v>1.4</v>
      </c>
      <c r="J71" s="52"/>
      <c r="K71" s="52">
        <v>75</v>
      </c>
      <c r="L71" s="86">
        <v>2</v>
      </c>
      <c r="M71" s="52"/>
      <c r="N71" s="52"/>
      <c r="O71" s="43"/>
      <c r="P71" s="52"/>
      <c r="Q71" s="52">
        <v>5</v>
      </c>
      <c r="R71" s="43">
        <f>$C71+(Q71-3.5)/(7-3.5)*($D71-$C71)</f>
        <v>1.657142857142857</v>
      </c>
      <c r="S71" s="52"/>
      <c r="T71" s="52">
        <v>5</v>
      </c>
      <c r="U71" s="43">
        <f>$C71+(T71-3.5)/(7-3.5)*($D71-$C71)</f>
        <v>1.657142857142857</v>
      </c>
      <c r="V71" s="52"/>
      <c r="W71" s="52"/>
      <c r="X71" s="43"/>
      <c r="Y71" s="52"/>
      <c r="Z71" s="43"/>
      <c r="AA71" s="43">
        <v>2</v>
      </c>
      <c r="AB71" s="52"/>
      <c r="AC71" s="52"/>
      <c r="AD71" s="43"/>
    </row>
    <row r="72" spans="1:30" ht="25.5">
      <c r="A72" s="39">
        <v>4</v>
      </c>
      <c r="B72" s="81" t="s">
        <v>32</v>
      </c>
      <c r="C72" s="41">
        <v>1.4</v>
      </c>
      <c r="D72" s="41">
        <v>2</v>
      </c>
      <c r="E72" s="39"/>
      <c r="F72" s="39"/>
      <c r="G72" s="39"/>
      <c r="H72" s="39"/>
      <c r="I72" s="41">
        <v>1.4</v>
      </c>
      <c r="J72" s="51"/>
      <c r="K72" s="51"/>
      <c r="L72" s="66">
        <f>SUM(L73)</f>
        <v>1.4</v>
      </c>
      <c r="M72" s="51"/>
      <c r="N72" s="51"/>
      <c r="O72" s="41">
        <f>SUM(O73)</f>
        <v>0</v>
      </c>
      <c r="P72" s="51"/>
      <c r="Q72" s="51"/>
      <c r="R72" s="41">
        <f>SUM(R73)</f>
        <v>1.4</v>
      </c>
      <c r="S72" s="51"/>
      <c r="T72" s="51"/>
      <c r="U72" s="41">
        <f>SUM(U73)</f>
        <v>1.4</v>
      </c>
      <c r="V72" s="51"/>
      <c r="W72" s="51"/>
      <c r="X72" s="41">
        <f>SUM(X73)</f>
        <v>0</v>
      </c>
      <c r="Y72" s="51"/>
      <c r="Z72" s="51"/>
      <c r="AA72" s="41">
        <v>2</v>
      </c>
      <c r="AB72" s="51"/>
      <c r="AC72" s="51"/>
      <c r="AD72" s="41">
        <f>SUM(AD73)</f>
        <v>0</v>
      </c>
    </row>
    <row r="73" spans="1:30" s="95" customFormat="1" ht="51">
      <c r="A73" s="96" t="s">
        <v>78</v>
      </c>
      <c r="B73" s="97" t="s">
        <v>358</v>
      </c>
      <c r="C73" s="98">
        <v>1.4</v>
      </c>
      <c r="D73" s="98">
        <v>2</v>
      </c>
      <c r="E73" s="84" t="s">
        <v>174</v>
      </c>
      <c r="F73" s="84" t="s">
        <v>174</v>
      </c>
      <c r="G73" s="96"/>
      <c r="H73" s="96"/>
      <c r="I73" s="98">
        <v>1.4</v>
      </c>
      <c r="J73" s="54"/>
      <c r="K73" s="54">
        <v>1</v>
      </c>
      <c r="L73" s="99">
        <v>1.4</v>
      </c>
      <c r="M73" s="54"/>
      <c r="N73" s="54"/>
      <c r="O73" s="98"/>
      <c r="P73" s="54"/>
      <c r="Q73" s="54">
        <v>1</v>
      </c>
      <c r="R73" s="98">
        <v>1.4</v>
      </c>
      <c r="S73" s="54"/>
      <c r="T73" s="54">
        <v>1</v>
      </c>
      <c r="U73" s="98">
        <v>1.4</v>
      </c>
      <c r="V73" s="54"/>
      <c r="W73" s="54"/>
      <c r="X73" s="98"/>
      <c r="Y73" s="54"/>
      <c r="Z73" s="43"/>
      <c r="AA73" s="43">
        <v>2</v>
      </c>
      <c r="AB73" s="54"/>
      <c r="AC73" s="54"/>
      <c r="AD73" s="98"/>
    </row>
    <row r="74" spans="1:30" ht="25.5">
      <c r="A74" s="100">
        <v>5</v>
      </c>
      <c r="B74" s="101" t="s">
        <v>33</v>
      </c>
      <c r="C74" s="41">
        <v>1.4</v>
      </c>
      <c r="D74" s="41">
        <v>2</v>
      </c>
      <c r="E74" s="39" t="s">
        <v>226</v>
      </c>
      <c r="F74" s="100"/>
      <c r="G74" s="100"/>
      <c r="H74" s="100"/>
      <c r="I74" s="102">
        <v>0</v>
      </c>
      <c r="J74" s="55"/>
      <c r="K74" s="55"/>
      <c r="L74" s="103">
        <f>SUM(L75:L76)</f>
        <v>0</v>
      </c>
      <c r="M74" s="55"/>
      <c r="N74" s="55"/>
      <c r="O74" s="102">
        <f>SUM(O75:O76)</f>
        <v>0</v>
      </c>
      <c r="P74" s="55"/>
      <c r="Q74" s="55"/>
      <c r="R74" s="102">
        <f>SUM(R75:R76)</f>
        <v>0</v>
      </c>
      <c r="S74" s="55"/>
      <c r="T74" s="55"/>
      <c r="U74" s="102">
        <f>SUM(U75:U76)</f>
        <v>0</v>
      </c>
      <c r="V74" s="55"/>
      <c r="W74" s="55"/>
      <c r="X74" s="102">
        <f>SUM(X75:X76)</f>
        <v>0</v>
      </c>
      <c r="Y74" s="55"/>
      <c r="Z74" s="55"/>
      <c r="AA74" s="102">
        <v>0</v>
      </c>
      <c r="AB74" s="55"/>
      <c r="AC74" s="55"/>
      <c r="AD74" s="102">
        <f>SUM(AD75:AD76)</f>
        <v>0</v>
      </c>
    </row>
    <row r="75" spans="1:30" s="95" customFormat="1" ht="102">
      <c r="A75" s="96" t="s">
        <v>84</v>
      </c>
      <c r="B75" s="97" t="s">
        <v>114</v>
      </c>
      <c r="C75" s="98">
        <v>0.7</v>
      </c>
      <c r="D75" s="98">
        <v>1</v>
      </c>
      <c r="E75" s="84" t="s">
        <v>237</v>
      </c>
      <c r="F75" s="84" t="s">
        <v>237</v>
      </c>
      <c r="G75" s="96"/>
      <c r="H75" s="96"/>
      <c r="I75" s="98">
        <v>0</v>
      </c>
      <c r="J75" s="54"/>
      <c r="K75" s="54">
        <v>0</v>
      </c>
      <c r="L75" s="99">
        <v>0</v>
      </c>
      <c r="M75" s="54"/>
      <c r="N75" s="54"/>
      <c r="O75" s="98"/>
      <c r="P75" s="54"/>
      <c r="Q75" s="54">
        <v>0</v>
      </c>
      <c r="R75" s="98">
        <v>0</v>
      </c>
      <c r="S75" s="54"/>
      <c r="T75" s="54" t="s">
        <v>375</v>
      </c>
      <c r="U75" s="98">
        <v>0</v>
      </c>
      <c r="V75" s="54"/>
      <c r="W75" s="54"/>
      <c r="X75" s="98"/>
      <c r="Y75" s="54"/>
      <c r="Z75" s="43"/>
      <c r="AA75" s="43">
        <v>0</v>
      </c>
      <c r="AB75" s="54"/>
      <c r="AC75" s="54"/>
      <c r="AD75" s="98"/>
    </row>
    <row r="76" spans="1:30" s="95" customFormat="1" ht="76.5">
      <c r="A76" s="96" t="s">
        <v>85</v>
      </c>
      <c r="B76" s="97" t="s">
        <v>115</v>
      </c>
      <c r="C76" s="98">
        <v>0.7</v>
      </c>
      <c r="D76" s="98">
        <v>1</v>
      </c>
      <c r="E76" s="84" t="s">
        <v>126</v>
      </c>
      <c r="F76" s="84" t="s">
        <v>355</v>
      </c>
      <c r="G76" s="96"/>
      <c r="H76" s="96"/>
      <c r="I76" s="98">
        <v>0</v>
      </c>
      <c r="J76" s="54"/>
      <c r="K76" s="54">
        <v>0</v>
      </c>
      <c r="L76" s="99">
        <v>0</v>
      </c>
      <c r="M76" s="54"/>
      <c r="N76" s="54"/>
      <c r="O76" s="98"/>
      <c r="P76" s="54"/>
      <c r="Q76" s="54">
        <v>0</v>
      </c>
      <c r="R76" s="98">
        <v>0</v>
      </c>
      <c r="S76" s="54"/>
      <c r="T76" s="54" t="s">
        <v>375</v>
      </c>
      <c r="U76" s="98">
        <v>0</v>
      </c>
      <c r="V76" s="54"/>
      <c r="W76" s="54"/>
      <c r="X76" s="98"/>
      <c r="Y76" s="54"/>
      <c r="Z76" s="43"/>
      <c r="AA76" s="43">
        <v>0</v>
      </c>
      <c r="AB76" s="54"/>
      <c r="AC76" s="54"/>
      <c r="AD76" s="98"/>
    </row>
    <row r="77" spans="1:30" s="80" customFormat="1" ht="12.75">
      <c r="A77" s="104"/>
      <c r="B77" s="105" t="s">
        <v>34</v>
      </c>
      <c r="C77" s="106">
        <f>C8+C17+C21+C24+C26+C65</f>
        <v>70</v>
      </c>
      <c r="D77" s="106">
        <f>D8+D17+D21+D24+D26+D65</f>
        <v>100</v>
      </c>
      <c r="E77" s="104" t="s">
        <v>228</v>
      </c>
      <c r="F77" s="104"/>
      <c r="G77" s="106">
        <f>G8+G17+G21+G24+G26+G65</f>
        <v>69.5</v>
      </c>
      <c r="H77" s="104"/>
      <c r="I77" s="106">
        <f>I8+I17+I21+I24+I26+I65</f>
        <v>74.3</v>
      </c>
      <c r="J77" s="106">
        <f>J8+J17+J21+J24+J26+J65</f>
        <v>59</v>
      </c>
      <c r="K77" s="56"/>
      <c r="L77" s="107">
        <f>L8+L17+L21+L24+L26+L65</f>
        <v>84.85801863354037</v>
      </c>
      <c r="M77" s="106">
        <f>M8+M17+M21+M24+M26+M65</f>
        <v>56</v>
      </c>
      <c r="N77" s="56"/>
      <c r="O77" s="106">
        <f>O8+O17+O21+O24+O26+O65</f>
        <v>0</v>
      </c>
      <c r="P77" s="106">
        <f>P8+P17+P21+P24+P26+P65</f>
        <v>65</v>
      </c>
      <c r="Q77" s="56"/>
      <c r="R77" s="106">
        <f>R8+R17+R21+R24+R26+R65</f>
        <v>72.23043229813663</v>
      </c>
      <c r="S77" s="106">
        <f>S8+S17+S21+S24+S26+S65</f>
        <v>68</v>
      </c>
      <c r="T77" s="56"/>
      <c r="U77" s="106">
        <f>U8+U17+U21+U24+U26+U65</f>
        <v>77.42124223602485</v>
      </c>
      <c r="V77" s="106">
        <f>V8+V17+V21+V24+V26+V65</f>
        <v>0</v>
      </c>
      <c r="W77" s="56"/>
      <c r="X77" s="106">
        <f>X8+X17+X21+X24+X26+X65</f>
        <v>0</v>
      </c>
      <c r="Y77" s="106">
        <f>Y8+Y17+Y21+Y24+Y26+Y65</f>
        <v>58</v>
      </c>
      <c r="Z77" s="56"/>
      <c r="AA77" s="106">
        <f>AA8+AA17+AA21+AA24+AA26+AA65</f>
        <v>80.84</v>
      </c>
      <c r="AB77" s="106">
        <f>AB8+AB17+AB21+AB24+AB26+AB65</f>
        <v>0</v>
      </c>
      <c r="AC77" s="56"/>
      <c r="AD77" s="106">
        <f>AD8+AD17+AD21+AD24+AD26+AD65</f>
        <v>0</v>
      </c>
    </row>
    <row r="78" spans="1:30" s="112" customFormat="1" ht="31.5" customHeight="1">
      <c r="A78" s="108"/>
      <c r="B78" s="109" t="s">
        <v>365</v>
      </c>
      <c r="C78" s="110"/>
      <c r="D78" s="110"/>
      <c r="E78" s="108"/>
      <c r="F78" s="108"/>
      <c r="G78" s="108"/>
      <c r="H78" s="108"/>
      <c r="I78" s="110"/>
      <c r="J78" s="62"/>
      <c r="K78" s="62"/>
      <c r="L78" s="111"/>
      <c r="M78" s="62"/>
      <c r="N78" s="62"/>
      <c r="O78" s="110"/>
      <c r="P78" s="62"/>
      <c r="Q78" s="62"/>
      <c r="R78" s="110"/>
      <c r="S78" s="62"/>
      <c r="T78" s="62"/>
      <c r="U78" s="110"/>
      <c r="V78" s="62"/>
      <c r="W78" s="62"/>
      <c r="X78" s="110"/>
      <c r="Y78" s="62"/>
      <c r="Z78" s="62"/>
      <c r="AA78" s="110"/>
      <c r="AB78" s="62"/>
      <c r="AC78" s="62"/>
      <c r="AD78" s="110"/>
    </row>
    <row r="79" spans="1:30" s="112" customFormat="1" ht="12.75">
      <c r="A79" s="104" t="s">
        <v>2</v>
      </c>
      <c r="B79" s="105" t="s">
        <v>3</v>
      </c>
      <c r="C79" s="113">
        <f>C8</f>
        <v>10.5</v>
      </c>
      <c r="D79" s="113">
        <f>D8</f>
        <v>15</v>
      </c>
      <c r="E79" s="108"/>
      <c r="F79" s="108"/>
      <c r="G79" s="114">
        <f>G8/$D79</f>
        <v>0.6666666666666666</v>
      </c>
      <c r="H79" s="108"/>
      <c r="I79" s="115">
        <f>I8/$D79</f>
        <v>0.9</v>
      </c>
      <c r="J79" s="114">
        <f>J8/$D79</f>
        <v>0.6666666666666666</v>
      </c>
      <c r="K79" s="62"/>
      <c r="L79" s="116">
        <f>L8/$D79</f>
        <v>0.9666666666666667</v>
      </c>
      <c r="M79" s="114">
        <f>M8/$D79</f>
        <v>0.6666666666666666</v>
      </c>
      <c r="N79" s="62"/>
      <c r="O79" s="115">
        <f>O8/$D79</f>
        <v>0</v>
      </c>
      <c r="P79" s="114">
        <f>P8/$D79</f>
        <v>0.6666666666666666</v>
      </c>
      <c r="Q79" s="62"/>
      <c r="R79" s="114">
        <f>R8/$D79</f>
        <v>0.6333333333333333</v>
      </c>
      <c r="S79" s="114">
        <f>S8/$D79</f>
        <v>0.6666666666666666</v>
      </c>
      <c r="T79" s="62"/>
      <c r="U79" s="114">
        <f>U8/$D79</f>
        <v>0.8333333333333334</v>
      </c>
      <c r="V79" s="114">
        <f>V8/$D79</f>
        <v>0</v>
      </c>
      <c r="W79" s="62"/>
      <c r="X79" s="115">
        <f>X8/$D79</f>
        <v>0</v>
      </c>
      <c r="Y79" s="114">
        <f>Y8/$D79</f>
        <v>0.4666666666666667</v>
      </c>
      <c r="Z79" s="62"/>
      <c r="AA79" s="114">
        <f>AA8/$D79</f>
        <v>0.7326666666666667</v>
      </c>
      <c r="AB79" s="114">
        <f>AB8/$D79</f>
        <v>0</v>
      </c>
      <c r="AC79" s="62"/>
      <c r="AD79" s="115">
        <f>AD8/$D79</f>
        <v>0</v>
      </c>
    </row>
    <row r="80" spans="1:30" s="112" customFormat="1" ht="25.5">
      <c r="A80" s="104" t="s">
        <v>6</v>
      </c>
      <c r="B80" s="105" t="s">
        <v>7</v>
      </c>
      <c r="C80" s="113">
        <f>C17</f>
        <v>7</v>
      </c>
      <c r="D80" s="113">
        <f>D17</f>
        <v>10</v>
      </c>
      <c r="E80" s="108"/>
      <c r="F80" s="108"/>
      <c r="G80" s="114">
        <f>G17/$D80</f>
        <v>1</v>
      </c>
      <c r="H80" s="108"/>
      <c r="I80" s="115">
        <f>I17/$D80</f>
        <v>0.79</v>
      </c>
      <c r="J80" s="114">
        <f>J17/$D80</f>
        <v>0.8</v>
      </c>
      <c r="K80" s="62"/>
      <c r="L80" s="116">
        <f>L17/$D80</f>
        <v>0.7772304347826087</v>
      </c>
      <c r="M80" s="114">
        <f>M17/$D80</f>
        <v>0.8</v>
      </c>
      <c r="N80" s="62"/>
      <c r="O80" s="115">
        <f>O17/$D80</f>
        <v>0</v>
      </c>
      <c r="P80" s="114">
        <f>P17/$D80</f>
        <v>1</v>
      </c>
      <c r="Q80" s="62"/>
      <c r="R80" s="114">
        <f>R17/$D80</f>
        <v>0.7321860869565218</v>
      </c>
      <c r="S80" s="114">
        <f>S17/$D80</f>
        <v>0.8</v>
      </c>
      <c r="T80" s="62"/>
      <c r="U80" s="114">
        <f>U17/$D80</f>
        <v>0.800695652173913</v>
      </c>
      <c r="V80" s="114">
        <f>V17/$D80</f>
        <v>0</v>
      </c>
      <c r="W80" s="62"/>
      <c r="X80" s="115">
        <f>X17/$D80</f>
        <v>0</v>
      </c>
      <c r="Y80" s="114">
        <f>Y17/$D80</f>
        <v>0.6</v>
      </c>
      <c r="Z80" s="62"/>
      <c r="AA80" s="114">
        <f>AA17/$D80</f>
        <v>0.8720000000000001</v>
      </c>
      <c r="AB80" s="114">
        <f>AB17/$D80</f>
        <v>0</v>
      </c>
      <c r="AC80" s="62"/>
      <c r="AD80" s="115">
        <f>AD17/$D80</f>
        <v>0</v>
      </c>
    </row>
    <row r="81" spans="1:30" s="112" customFormat="1" ht="12.75">
      <c r="A81" s="104" t="s">
        <v>12</v>
      </c>
      <c r="B81" s="105" t="s">
        <v>11</v>
      </c>
      <c r="C81" s="113">
        <f>C21</f>
        <v>3.5</v>
      </c>
      <c r="D81" s="113">
        <f>D21</f>
        <v>5</v>
      </c>
      <c r="E81" s="108"/>
      <c r="F81" s="108"/>
      <c r="G81" s="114">
        <f>G21/$D81</f>
        <v>0.6</v>
      </c>
      <c r="H81" s="108"/>
      <c r="I81" s="115">
        <f>I21/$D81</f>
        <v>0.7</v>
      </c>
      <c r="J81" s="114">
        <f>J21/$D81</f>
        <v>1</v>
      </c>
      <c r="K81" s="62"/>
      <c r="L81" s="116">
        <f>L21/$D81</f>
        <v>1</v>
      </c>
      <c r="M81" s="114">
        <f>M21/$D81</f>
        <v>0.4</v>
      </c>
      <c r="N81" s="62"/>
      <c r="O81" s="115">
        <f>O21/$D81</f>
        <v>0</v>
      </c>
      <c r="P81" s="114">
        <f>P21/$D81</f>
        <v>1</v>
      </c>
      <c r="Q81" s="62"/>
      <c r="R81" s="114">
        <f>R21/$D81</f>
        <v>0</v>
      </c>
      <c r="S81" s="114">
        <f>S21/$D81</f>
        <v>0.4</v>
      </c>
      <c r="T81" s="62"/>
      <c r="U81" s="114">
        <f>U21/$D81</f>
        <v>0</v>
      </c>
      <c r="V81" s="114">
        <f>V21/$D81</f>
        <v>0</v>
      </c>
      <c r="W81" s="62"/>
      <c r="X81" s="115">
        <f>X21/$D81</f>
        <v>0</v>
      </c>
      <c r="Y81" s="114">
        <f>Y21/$D81</f>
        <v>1</v>
      </c>
      <c r="Z81" s="62"/>
      <c r="AA81" s="114">
        <f>AA21/$D81</f>
        <v>0.7</v>
      </c>
      <c r="AB81" s="114">
        <f>AB21/$D81</f>
        <v>0</v>
      </c>
      <c r="AC81" s="62"/>
      <c r="AD81" s="115">
        <f>AD21/$D81</f>
        <v>0</v>
      </c>
    </row>
    <row r="82" spans="1:30" s="112" customFormat="1" ht="25.5">
      <c r="A82" s="104" t="s">
        <v>14</v>
      </c>
      <c r="B82" s="105" t="s">
        <v>15</v>
      </c>
      <c r="C82" s="113">
        <f>C24</f>
        <v>3.5</v>
      </c>
      <c r="D82" s="113">
        <f>D24</f>
        <v>5</v>
      </c>
      <c r="E82" s="108"/>
      <c r="F82" s="108"/>
      <c r="G82" s="114">
        <f>G24/$D82</f>
        <v>0.4</v>
      </c>
      <c r="H82" s="108"/>
      <c r="I82" s="115">
        <f>I24/$D82</f>
        <v>0.7</v>
      </c>
      <c r="J82" s="114">
        <f>J24/$D82</f>
        <v>0.6</v>
      </c>
      <c r="K82" s="62"/>
      <c r="L82" s="116">
        <f>L24/$D82</f>
        <v>1</v>
      </c>
      <c r="M82" s="114">
        <f>M24/$D82</f>
        <v>0.6</v>
      </c>
      <c r="N82" s="62"/>
      <c r="O82" s="115">
        <f>O24/$D82</f>
        <v>0</v>
      </c>
      <c r="P82" s="114">
        <f>P24/$D82</f>
        <v>0.6</v>
      </c>
      <c r="Q82" s="62"/>
      <c r="R82" s="114">
        <f>R24/$D82</f>
        <v>0.7</v>
      </c>
      <c r="S82" s="114">
        <f>S24/$D82</f>
        <v>0.4</v>
      </c>
      <c r="T82" s="62"/>
      <c r="U82" s="114">
        <f>U24/$D82</f>
        <v>1</v>
      </c>
      <c r="V82" s="114">
        <f>V24/$D82</f>
        <v>0</v>
      </c>
      <c r="W82" s="62"/>
      <c r="X82" s="115">
        <f>X24/$D82</f>
        <v>0</v>
      </c>
      <c r="Y82" s="114">
        <f>Y24/$D82</f>
        <v>0.6</v>
      </c>
      <c r="Z82" s="62"/>
      <c r="AA82" s="114">
        <f>AA24/$D82</f>
        <v>0.7</v>
      </c>
      <c r="AB82" s="114">
        <f>AB24/$D82</f>
        <v>0</v>
      </c>
      <c r="AC82" s="62"/>
      <c r="AD82" s="115">
        <f>AD24/$D82</f>
        <v>0</v>
      </c>
    </row>
    <row r="83" spans="1:30" s="112" customFormat="1" ht="25.5">
      <c r="A83" s="104" t="s">
        <v>17</v>
      </c>
      <c r="B83" s="105" t="s">
        <v>18</v>
      </c>
      <c r="C83" s="113">
        <f>C26</f>
        <v>38.5</v>
      </c>
      <c r="D83" s="113">
        <f>D26</f>
        <v>55</v>
      </c>
      <c r="E83" s="108"/>
      <c r="F83" s="108"/>
      <c r="G83" s="114">
        <f>G26/$D83</f>
        <v>0.7545454545454545</v>
      </c>
      <c r="H83" s="108"/>
      <c r="I83" s="115">
        <f>I26/$D83</f>
        <v>0.7581818181818182</v>
      </c>
      <c r="J83" s="114">
        <f>J26/$D83</f>
        <v>0.5818181818181818</v>
      </c>
      <c r="K83" s="62"/>
      <c r="L83" s="116">
        <f>L26/$D83</f>
        <v>0.8688311688311688</v>
      </c>
      <c r="M83" s="114">
        <f>M26/$D83</f>
        <v>0.5636363636363636</v>
      </c>
      <c r="N83" s="62"/>
      <c r="O83" s="115">
        <f>O26/$D83</f>
        <v>0</v>
      </c>
      <c r="P83" s="114">
        <f>P26/$D83</f>
        <v>0.6363636363636364</v>
      </c>
      <c r="Q83" s="62"/>
      <c r="R83" s="114">
        <f>R26/$D83</f>
        <v>0.8572987012987012</v>
      </c>
      <c r="S83" s="114">
        <f>S26/$D83</f>
        <v>0.7636363636363637</v>
      </c>
      <c r="T83" s="62"/>
      <c r="U83" s="114">
        <f>U26/$D83</f>
        <v>0.8501298701298702</v>
      </c>
      <c r="V83" s="114">
        <f>V26/$D83</f>
        <v>0</v>
      </c>
      <c r="W83" s="62"/>
      <c r="X83" s="115">
        <f>X26/$D83</f>
        <v>0</v>
      </c>
      <c r="Y83" s="114">
        <f>Y26/$D83</f>
        <v>0.6181818181818182</v>
      </c>
      <c r="Z83" s="62"/>
      <c r="AA83" s="114">
        <f>AA26/$D83</f>
        <v>0.8859999999999999</v>
      </c>
      <c r="AB83" s="114">
        <f>AB26/$D83</f>
        <v>0</v>
      </c>
      <c r="AC83" s="62"/>
      <c r="AD83" s="115">
        <f>AD26/$D83</f>
        <v>0</v>
      </c>
    </row>
    <row r="84" spans="1:30" s="112" customFormat="1" ht="25.5">
      <c r="A84" s="104" t="s">
        <v>28</v>
      </c>
      <c r="B84" s="117" t="s">
        <v>27</v>
      </c>
      <c r="C84" s="113">
        <f>C65</f>
        <v>7</v>
      </c>
      <c r="D84" s="113">
        <f>D65</f>
        <v>10</v>
      </c>
      <c r="E84" s="108"/>
      <c r="F84" s="108"/>
      <c r="G84" s="114">
        <f>G65/$D84</f>
        <v>0.3</v>
      </c>
      <c r="H84" s="108"/>
      <c r="I84" s="115">
        <f>I65/$D84</f>
        <v>0.42000000000000004</v>
      </c>
      <c r="J84" s="114">
        <f>J65/$D84</f>
        <v>0.1</v>
      </c>
      <c r="K84" s="62"/>
      <c r="L84" s="116">
        <f>L65/$D84</f>
        <v>0.48</v>
      </c>
      <c r="M84" s="114">
        <f>M65/$D84</f>
        <v>0.2</v>
      </c>
      <c r="N84" s="62"/>
      <c r="O84" s="115">
        <f>O65/$D84</f>
        <v>0</v>
      </c>
      <c r="P84" s="114">
        <f>P65/$D84</f>
        <v>0.2</v>
      </c>
      <c r="Q84" s="62"/>
      <c r="R84" s="114">
        <f>R65/$D84</f>
        <v>0.47571428571428565</v>
      </c>
      <c r="S84" s="114">
        <f>S65/$D84</f>
        <v>0.4</v>
      </c>
      <c r="T84" s="62"/>
      <c r="U84" s="114">
        <f>U65/$D84</f>
        <v>0.5157142857142857</v>
      </c>
      <c r="V84" s="114">
        <f>V65/$D84</f>
        <v>0</v>
      </c>
      <c r="W84" s="62"/>
      <c r="X84" s="115">
        <f>X65/$D84</f>
        <v>0</v>
      </c>
      <c r="Y84" s="114">
        <f>Y65/$D84</f>
        <v>0.3</v>
      </c>
      <c r="Z84" s="62"/>
      <c r="AA84" s="114">
        <f>AA65/$D84</f>
        <v>0.54</v>
      </c>
      <c r="AB84" s="114">
        <f>AB65/$D84</f>
        <v>0</v>
      </c>
      <c r="AC84" s="62"/>
      <c r="AD84" s="115">
        <f>AD65/$D84</f>
        <v>0</v>
      </c>
    </row>
    <row r="85" spans="1:30" s="112" customFormat="1" ht="12.75">
      <c r="A85" s="118"/>
      <c r="B85" s="119"/>
      <c r="C85" s="120"/>
      <c r="D85" s="120"/>
      <c r="E85" s="118"/>
      <c r="F85" s="118"/>
      <c r="G85" s="118"/>
      <c r="H85" s="118"/>
      <c r="I85" s="120"/>
      <c r="J85" s="63"/>
      <c r="K85" s="63"/>
      <c r="L85" s="121"/>
      <c r="M85" s="63"/>
      <c r="N85" s="63"/>
      <c r="O85" s="120"/>
      <c r="P85" s="63"/>
      <c r="Q85" s="63"/>
      <c r="R85" s="120"/>
      <c r="S85" s="63"/>
      <c r="T85" s="63"/>
      <c r="U85" s="120"/>
      <c r="V85" s="63"/>
      <c r="W85" s="63"/>
      <c r="X85" s="120"/>
      <c r="Y85" s="63"/>
      <c r="Z85" s="63"/>
      <c r="AA85" s="120"/>
      <c r="AB85" s="63"/>
      <c r="AC85" s="63"/>
      <c r="AD85" s="120"/>
    </row>
    <row r="86" spans="1:4" ht="12.75">
      <c r="A86" s="122" t="s">
        <v>45</v>
      </c>
      <c r="B86" s="123"/>
      <c r="C86" s="124"/>
      <c r="D86" s="124"/>
    </row>
    <row r="87" spans="1:4" ht="12.75">
      <c r="A87" s="122" t="s">
        <v>361</v>
      </c>
      <c r="B87" s="123"/>
      <c r="C87" s="124"/>
      <c r="D87" s="124"/>
    </row>
    <row r="88" spans="1:4" ht="12.75">
      <c r="A88" s="122" t="s">
        <v>360</v>
      </c>
      <c r="B88" s="123"/>
      <c r="C88" s="124"/>
      <c r="D88" s="124"/>
    </row>
    <row r="89" spans="1:4" ht="12.75">
      <c r="A89" s="122" t="s">
        <v>116</v>
      </c>
      <c r="B89" s="123"/>
      <c r="C89" s="124"/>
      <c r="D89" s="124"/>
    </row>
    <row r="90" spans="1:4" ht="12.75">
      <c r="A90" s="122" t="s">
        <v>127</v>
      </c>
      <c r="B90" s="123"/>
      <c r="C90" s="124"/>
      <c r="D90" s="124"/>
    </row>
    <row r="91" ht="12.75">
      <c r="A91" s="122" t="s">
        <v>46</v>
      </c>
    </row>
    <row r="92" ht="12.75">
      <c r="A92" s="130" t="s">
        <v>387</v>
      </c>
    </row>
    <row r="93" ht="12.75">
      <c r="A93" s="129"/>
    </row>
  </sheetData>
  <sheetProtection/>
  <mergeCells count="16">
    <mergeCell ref="A3:AD3"/>
    <mergeCell ref="Y6:AA6"/>
    <mergeCell ref="A6:A7"/>
    <mergeCell ref="B6:B7"/>
    <mergeCell ref="S6:U6"/>
    <mergeCell ref="AB6:AD6"/>
    <mergeCell ref="V6:X6"/>
    <mergeCell ref="A4:AD4"/>
    <mergeCell ref="G6:I6"/>
    <mergeCell ref="J6:L6"/>
    <mergeCell ref="M6:O6"/>
    <mergeCell ref="P6:R6"/>
    <mergeCell ref="C6:C7"/>
    <mergeCell ref="D6:D7"/>
    <mergeCell ref="F6:F7"/>
    <mergeCell ref="E6:E7"/>
  </mergeCells>
  <printOptions horizontalCentered="1"/>
  <pageMargins left="0.1" right="0.1" top="0.65" bottom="0.4" header="0.35" footer="0.2"/>
  <pageSetup horizontalDpi="300" verticalDpi="300" orientation="landscape" paperSize="9" scale="68" r:id="rId3"/>
  <headerFooter alignWithMargins="0">
    <oddFooter>&amp;C&amp;P</oddFooter>
  </headerFooter>
  <rowBreaks count="3" manualBreakCount="3">
    <brk id="29" max="255" man="1"/>
    <brk id="41" max="29" man="1"/>
    <brk id="57" max="2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chuha1407gmail.com</cp:lastModifiedBy>
  <cp:lastPrinted>2016-09-08T08:34:33Z</cp:lastPrinted>
  <dcterms:created xsi:type="dcterms:W3CDTF">1996-10-14T23:33:28Z</dcterms:created>
  <dcterms:modified xsi:type="dcterms:W3CDTF">2016-09-08T09:12:44Z</dcterms:modified>
  <cp:category/>
  <cp:version/>
  <cp:contentType/>
  <cp:contentStatus/>
</cp:coreProperties>
</file>